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  <sheet sheetId="2" name="Sheet2" state="visible" r:id="rId4"/>
    <sheet sheetId="3" name="Sheet3" state="visible" r:id="rId5"/>
    <sheet sheetId="4" name="DV-IDENTITY-0" state="hidden" r:id="rId6"/>
  </sheets>
  <definedNames/>
  <calcPr/>
</workbook>
</file>

<file path=xl/sharedStrings.xml><?xml version="1.0" encoding="utf-8"?>
<sst xmlns="http://schemas.openxmlformats.org/spreadsheetml/2006/main" count="177" uniqueCount="115">
  <si>
    <t>2004 Ironman Championships</t>
  </si>
  <si>
    <t>Lifter</t>
  </si>
  <si>
    <t>Weight</t>
  </si>
  <si>
    <t>Bench Press</t>
  </si>
  <si>
    <t>Deadlift</t>
  </si>
  <si>
    <t>1st</t>
  </si>
  <si>
    <t>2nd</t>
  </si>
  <si>
    <t>3rd</t>
  </si>
  <si>
    <t>Open Mens Ironman</t>
  </si>
  <si>
    <t>Tony Scheldrup</t>
  </si>
  <si>
    <t>225.75/102.5</t>
  </si>
  <si>
    <t>242.5/110</t>
  </si>
  <si>
    <t>248/112.5</t>
  </si>
  <si>
    <t>341.5/155</t>
  </si>
  <si>
    <t>374.75/170</t>
  </si>
  <si>
    <t>391.25/177.5</t>
  </si>
  <si>
    <t>Trevor Kellor</t>
  </si>
  <si>
    <t>402.25/182.5</t>
  </si>
  <si>
    <t>413.25/187.5</t>
  </si>
  <si>
    <t>435.25/197.5</t>
  </si>
  <si>
    <t>518/235</t>
  </si>
  <si>
    <t>540/245</t>
  </si>
  <si>
    <t>562/255</t>
  </si>
  <si>
    <t>Open Mens BP Only</t>
  </si>
  <si>
    <t>Joe Warpeha</t>
  </si>
  <si>
    <t>385.75/175</t>
  </si>
  <si>
    <t>418.75/190</t>
  </si>
  <si>
    <t>Derrick Gieske</t>
  </si>
  <si>
    <t>Randy Lislegard</t>
  </si>
  <si>
    <t>440.75/200</t>
  </si>
  <si>
    <t>451.75/205</t>
  </si>
  <si>
    <t>462.75/210</t>
  </si>
  <si>
    <t>Tim Odell</t>
  </si>
  <si>
    <t>485/220</t>
  </si>
  <si>
    <t>501.5/227.5</t>
  </si>
  <si>
    <t>507/230</t>
  </si>
  <si>
    <t>Jason Hirdler</t>
  </si>
  <si>
    <t>363.75/165</t>
  </si>
  <si>
    <t>Troy Hirdler</t>
  </si>
  <si>
    <t>319.5/145</t>
  </si>
  <si>
    <t>Kregg Weispfenning *</t>
  </si>
  <si>
    <t>SHW</t>
  </si>
  <si>
    <t>551/250</t>
  </si>
  <si>
    <t>573/260</t>
  </si>
  <si>
    <t>Junior Mens Ironman</t>
  </si>
  <si>
    <t>Cory Nelson</t>
  </si>
  <si>
    <t>358/162.5</t>
  </si>
  <si>
    <t>479.5/217.5</t>
  </si>
  <si>
    <t>Adam Birch</t>
  </si>
  <si>
    <t>209.25/95</t>
  </si>
  <si>
    <t>236.75/107.5</t>
  </si>
  <si>
    <t>253.5/115</t>
  </si>
  <si>
    <t>424.25/192.5</t>
  </si>
  <si>
    <t>457.25/207.5</t>
  </si>
  <si>
    <t>Nick Foster</t>
  </si>
  <si>
    <t>336/152</t>
  </si>
  <si>
    <t>347/157.5</t>
  </si>
  <si>
    <t>352.5/160</t>
  </si>
  <si>
    <t>468.25/212.5</t>
  </si>
  <si>
    <t>Bryan Shelstad</t>
  </si>
  <si>
    <t>275.5/125</t>
  </si>
  <si>
    <t>303/137.5</t>
  </si>
  <si>
    <t>Junior Mens BP Only</t>
  </si>
  <si>
    <t>Josh Cady</t>
  </si>
  <si>
    <t>396.75/180</t>
  </si>
  <si>
    <t>Jon Czech</t>
  </si>
  <si>
    <t>330.5/150</t>
  </si>
  <si>
    <t>Jake Jarvela</t>
  </si>
  <si>
    <t>314/142.5</t>
  </si>
  <si>
    <t>369.25/167.5</t>
  </si>
  <si>
    <t>Josh Russeau</t>
  </si>
  <si>
    <t>203.75/92.5</t>
  </si>
  <si>
    <t>214.75/97.5</t>
  </si>
  <si>
    <t>Masters Mens Ironman</t>
  </si>
  <si>
    <t>Gary Grahn</t>
  </si>
  <si>
    <t>297.5/135</t>
  </si>
  <si>
    <t>325/147.5</t>
  </si>
  <si>
    <t>Tom Haggenmiller</t>
  </si>
  <si>
    <t>446.25/202.5</t>
  </si>
  <si>
    <t>John Hanson</t>
  </si>
  <si>
    <t>259/117.5</t>
  </si>
  <si>
    <t>281/127.5</t>
  </si>
  <si>
    <t>292/132.5</t>
  </si>
  <si>
    <t>473.75/215</t>
  </si>
  <si>
    <t>Masters Mens BP Only</t>
  </si>
  <si>
    <t>Kevin Scully</t>
  </si>
  <si>
    <t>Carl Payne</t>
  </si>
  <si>
    <t>424.5/192.5</t>
  </si>
  <si>
    <t>Larry Anderson</t>
  </si>
  <si>
    <t>Thomas Peterson (Rambo)</t>
  </si>
  <si>
    <t>Scott Kivisto</t>
  </si>
  <si>
    <t>407/185</t>
  </si>
  <si>
    <t>Womens Ironman</t>
  </si>
  <si>
    <t>Jonnel Rivet</t>
  </si>
  <si>
    <t>132.75/62.5</t>
  </si>
  <si>
    <t>148.75/67.5</t>
  </si>
  <si>
    <t>159.5/72.5</t>
  </si>
  <si>
    <t>Maura Shuttleworth</t>
  </si>
  <si>
    <t>170.75/77.5</t>
  </si>
  <si>
    <t>176.26/80</t>
  </si>
  <si>
    <t>231.25/105</t>
  </si>
  <si>
    <t>Womens BP Only</t>
  </si>
  <si>
    <t>Brandi Lislegard</t>
  </si>
  <si>
    <t>165.25/75</t>
  </si>
  <si>
    <t>176.25/80</t>
  </si>
  <si>
    <t>Guest Lifter</t>
  </si>
  <si>
    <t>Mark Hufnagel (BP Only)</t>
  </si>
  <si>
    <t>440.5/200</t>
  </si>
  <si>
    <t>Cody Anderson</t>
  </si>
  <si>
    <t>110/50</t>
  </si>
  <si>
    <t>121.25/55</t>
  </si>
  <si>
    <t>132.25/60</t>
  </si>
  <si>
    <t>Key</t>
  </si>
  <si>
    <t>* = Best Lifter</t>
  </si>
  <si>
    <t>AAAAAH+/b+E=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</si>
</sst>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4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bottom" horizontal="general" wrapText="1"/>
    </xf>
    <xf applyAlignment="1" fillId="0" xfId="0" numFmtId="0" borderId="0" applyFont="1" fontId="2">
      <alignment vertical="bottom" horizontal="general" wrapText="1"/>
    </xf>
    <xf fillId="0" xfId="0" numFmtId="0" borderId="0" applyFont="1" fontId="3"/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cols>
    <col min="1" customWidth="1" max="1" width="17.14"/>
    <col min="3" customWidth="1" max="8" width="14.0"/>
  </cols>
  <sheetData>
    <row r="1">
      <c t="s" s="2" r="A1">
        <v>0</v>
      </c>
    </row>
    <row r="2">
      <c t="s" s="2" r="A2">
        <v>1</v>
      </c>
      <c t="s" s="1" r="B2">
        <v>2</v>
      </c>
      <c t="s" s="2" r="D2">
        <v>3</v>
      </c>
      <c t="s" s="2" r="G2">
        <v>4</v>
      </c>
    </row>
    <row r="3">
      <c t="s" s="2" r="C3">
        <v>5</v>
      </c>
      <c t="s" s="2" r="D3">
        <v>6</v>
      </c>
      <c t="s" s="2" r="E3">
        <v>7</v>
      </c>
      <c t="s" s="2" r="F3">
        <v>5</v>
      </c>
      <c t="s" s="2" r="G3">
        <v>6</v>
      </c>
      <c t="s" s="2" r="H3">
        <v>7</v>
      </c>
    </row>
    <row r="4">
      <c t="s" s="2" r="A4">
        <v>8</v>
      </c>
    </row>
    <row r="5">
      <c t="s" s="2" r="A5">
        <v>9</v>
      </c>
      <c s="2" r="B5">
        <v>114</v>
      </c>
      <c t="s" s="2" r="C5">
        <v>10</v>
      </c>
      <c t="s" s="2" r="D5">
        <v>11</v>
      </c>
      <c t="s" s="2" r="E5">
        <v>12</v>
      </c>
      <c t="s" s="2" r="F5">
        <v>13</v>
      </c>
      <c t="s" s="2" r="G5">
        <v>14</v>
      </c>
      <c t="s" s="2" r="H5">
        <v>15</v>
      </c>
    </row>
    <row r="6">
      <c t="s" s="2" r="A6">
        <v>16</v>
      </c>
      <c s="2" r="B6">
        <v>242</v>
      </c>
      <c t="s" s="2" r="C6">
        <v>17</v>
      </c>
      <c t="s" s="2" r="D6">
        <v>18</v>
      </c>
      <c t="s" s="2" r="E6">
        <v>19</v>
      </c>
      <c t="s" s="2" r="F6">
        <v>20</v>
      </c>
      <c t="s" s="2" r="G6">
        <v>21</v>
      </c>
      <c t="s" s="2" r="H6">
        <v>22</v>
      </c>
    </row>
    <row r="8">
      <c t="s" s="2" r="A8">
        <v>23</v>
      </c>
    </row>
    <row r="9">
      <c t="s" s="2" r="A9">
        <v>24</v>
      </c>
      <c s="2" r="B9">
        <v>181</v>
      </c>
      <c t="s" s="2" r="C9">
        <v>25</v>
      </c>
      <c t="s" s="2" r="D9">
        <v>26</v>
      </c>
      <c t="s" s="2" r="E9">
        <v>26</v>
      </c>
    </row>
    <row r="10">
      <c t="s" s="2" r="A10">
        <v>27</v>
      </c>
      <c s="2" r="B10">
        <v>181</v>
      </c>
    </row>
    <row r="11">
      <c t="s" s="2" r="A11">
        <v>28</v>
      </c>
      <c s="2" r="B11">
        <v>198</v>
      </c>
      <c t="s" s="2" r="C11">
        <v>29</v>
      </c>
      <c t="s" s="2" r="D11">
        <v>30</v>
      </c>
      <c t="s" s="2" r="E11">
        <v>31</v>
      </c>
    </row>
    <row r="12">
      <c t="s" s="2" r="A12">
        <v>32</v>
      </c>
      <c s="2" r="B12">
        <v>220</v>
      </c>
      <c t="s" s="2" r="C12">
        <v>33</v>
      </c>
      <c t="s" s="2" r="D12">
        <v>34</v>
      </c>
      <c t="s" s="2" r="E12">
        <v>35</v>
      </c>
    </row>
    <row r="13">
      <c t="s" s="2" r="A13">
        <v>36</v>
      </c>
      <c s="2" r="B13">
        <v>220</v>
      </c>
      <c t="s" s="2" r="C13">
        <v>37</v>
      </c>
      <c t="s" s="2" r="D13">
        <v>37</v>
      </c>
      <c t="s" s="2" r="E13">
        <v>26</v>
      </c>
    </row>
    <row r="14">
      <c t="s" s="2" r="A14">
        <v>38</v>
      </c>
      <c s="2" r="B14">
        <v>220</v>
      </c>
      <c t="s" s="2" r="C14">
        <v>39</v>
      </c>
      <c t="s" s="2" r="D14">
        <v>13</v>
      </c>
      <c t="s" s="2" r="E14">
        <v>37</v>
      </c>
    </row>
    <row r="15">
      <c t="s" s="2" r="A15">
        <v>40</v>
      </c>
      <c t="s" s="2" r="B15">
        <v>41</v>
      </c>
      <c t="s" s="2" r="C15">
        <v>42</v>
      </c>
      <c t="s" s="2" r="D15">
        <v>43</v>
      </c>
      <c t="s" s="2" r="E15">
        <v>43</v>
      </c>
    </row>
    <row r="17">
      <c t="s" s="2" r="A17">
        <v>44</v>
      </c>
    </row>
    <row r="18">
      <c t="s" s="2" r="A18">
        <v>45</v>
      </c>
      <c s="2" r="B18">
        <v>181</v>
      </c>
      <c t="s" s="2" r="C18">
        <v>46</v>
      </c>
      <c t="s" s="2" r="D18">
        <v>37</v>
      </c>
      <c t="s" s="2" r="E18">
        <v>15</v>
      </c>
      <c t="s" s="2" r="F18">
        <v>47</v>
      </c>
      <c t="s" s="2" r="G18">
        <v>34</v>
      </c>
      <c t="s" s="2" r="H18">
        <v>35</v>
      </c>
    </row>
    <row r="19">
      <c t="s" s="2" r="A19">
        <v>48</v>
      </c>
      <c s="2" r="B19">
        <v>165</v>
      </c>
      <c t="s" s="2" r="C19">
        <v>49</v>
      </c>
      <c t="s" s="2" r="D19">
        <v>50</v>
      </c>
      <c t="s" s="2" r="E19">
        <v>51</v>
      </c>
      <c t="s" s="2" r="F19">
        <v>37</v>
      </c>
      <c t="s" s="2" r="G19">
        <v>52</v>
      </c>
      <c t="s" s="2" r="H19">
        <v>53</v>
      </c>
    </row>
    <row r="20">
      <c t="s" s="2" r="A20">
        <v>54</v>
      </c>
      <c t="s" s="2" r="B20">
        <v>41</v>
      </c>
      <c t="s" s="2" r="C20">
        <v>55</v>
      </c>
      <c t="s" s="2" r="D20">
        <v>56</v>
      </c>
      <c t="s" s="2" r="E20">
        <v>57</v>
      </c>
      <c t="s" s="2" r="F20">
        <v>52</v>
      </c>
      <c t="s" s="2" r="G20">
        <v>29</v>
      </c>
      <c t="s" s="2" r="H20">
        <v>58</v>
      </c>
    </row>
    <row r="21">
      <c t="s" s="2" r="A21">
        <v>59</v>
      </c>
      <c s="2" r="B21">
        <v>275</v>
      </c>
      <c t="s" s="2" r="C21">
        <v>10</v>
      </c>
      <c t="s" s="2" r="D21">
        <v>60</v>
      </c>
      <c t="s" s="2" r="E21">
        <v>61</v>
      </c>
      <c t="s" s="2" r="F21">
        <v>52</v>
      </c>
      <c t="s" s="2" r="G21">
        <v>30</v>
      </c>
      <c t="s" s="2" r="H21">
        <v>30</v>
      </c>
    </row>
    <row r="23">
      <c t="s" s="2" r="A23">
        <v>62</v>
      </c>
    </row>
    <row r="24">
      <c t="s" s="2" r="A24">
        <v>63</v>
      </c>
      <c s="2" r="B24">
        <v>181</v>
      </c>
      <c t="s" s="2" r="C24">
        <v>14</v>
      </c>
      <c t="s" s="2" r="D24">
        <v>64</v>
      </c>
      <c t="s" s="2" r="E24">
        <v>64</v>
      </c>
    </row>
    <row r="25">
      <c t="s" s="2" r="A25">
        <v>65</v>
      </c>
      <c s="2" r="B25">
        <v>181</v>
      </c>
      <c t="s" s="2" r="C25">
        <v>66</v>
      </c>
      <c t="s" s="2" r="D25">
        <v>13</v>
      </c>
      <c t="s" s="2" r="E25">
        <v>37</v>
      </c>
    </row>
    <row r="26">
      <c t="s" s="2" r="A26">
        <v>67</v>
      </c>
      <c s="2" r="B26">
        <v>242</v>
      </c>
      <c t="s" s="2" r="C26">
        <v>68</v>
      </c>
      <c t="s" s="2" r="D26">
        <v>57</v>
      </c>
      <c t="s" s="2" r="E26">
        <v>69</v>
      </c>
    </row>
    <row r="27">
      <c t="s" s="2" r="A27">
        <v>70</v>
      </c>
      <c s="2" r="B27">
        <v>148</v>
      </c>
      <c t="s" s="2" r="C27">
        <v>71</v>
      </c>
      <c t="s" s="2" r="D27">
        <v>72</v>
      </c>
      <c t="s" s="2" r="E27">
        <v>10</v>
      </c>
    </row>
    <row r="29">
      <c t="s" s="2" r="A29">
        <v>73</v>
      </c>
    </row>
    <row r="30">
      <c t="s" s="2" r="A30">
        <v>74</v>
      </c>
      <c s="2" r="B30">
        <v>198</v>
      </c>
      <c t="s" s="2" r="C30">
        <v>75</v>
      </c>
      <c t="s" s="2" r="D30">
        <v>68</v>
      </c>
      <c t="s" s="2" r="E30">
        <v>76</v>
      </c>
      <c t="s" s="2" r="F30">
        <v>26</v>
      </c>
      <c t="s" s="2" r="G30">
        <v>31</v>
      </c>
      <c t="s" s="2" r="H30">
        <v>33</v>
      </c>
    </row>
    <row r="31">
      <c t="s" s="2" r="A31">
        <v>77</v>
      </c>
      <c s="2" r="B31">
        <v>220</v>
      </c>
      <c t="s" s="2" r="C31">
        <v>11</v>
      </c>
      <c t="s" s="2" r="D31">
        <v>75</v>
      </c>
      <c t="s" s="2" r="E31">
        <v>39</v>
      </c>
      <c t="s" s="2" r="F31">
        <v>78</v>
      </c>
      <c t="s" s="2" r="G31">
        <v>33</v>
      </c>
      <c t="s" s="2" r="H31">
        <v>34</v>
      </c>
    </row>
    <row r="32">
      <c t="s" s="2" r="A32">
        <v>79</v>
      </c>
      <c s="2" r="B32">
        <v>220</v>
      </c>
      <c t="s" s="2" r="C32">
        <v>80</v>
      </c>
      <c t="s" s="2" r="D32">
        <v>81</v>
      </c>
      <c t="s" s="2" r="E32">
        <v>82</v>
      </c>
      <c t="s" s="2" r="F32">
        <v>26</v>
      </c>
      <c t="s" s="2" r="G32">
        <v>30</v>
      </c>
      <c t="s" s="2" r="H32">
        <v>83</v>
      </c>
    </row>
    <row r="34">
      <c t="s" s="2" r="A34">
        <v>84</v>
      </c>
    </row>
    <row r="35">
      <c t="s" s="2" r="A35">
        <v>85</v>
      </c>
      <c s="2" r="B35">
        <v>220</v>
      </c>
      <c t="s" s="2" r="C35">
        <v>47</v>
      </c>
      <c t="s" s="2" r="D35">
        <v>47</v>
      </c>
      <c t="s" s="2" r="E35">
        <v>34</v>
      </c>
    </row>
    <row r="36">
      <c t="s" s="2" r="A36">
        <v>86</v>
      </c>
      <c s="2" r="B36">
        <v>220</v>
      </c>
      <c t="s" s="2" r="C36">
        <v>87</v>
      </c>
      <c t="s" s="2" r="D36">
        <v>78</v>
      </c>
      <c t="s" s="2" r="E36">
        <v>31</v>
      </c>
    </row>
    <row r="37">
      <c t="s" s="2" r="A37">
        <v>88</v>
      </c>
      <c s="2" r="B37">
        <v>220</v>
      </c>
      <c t="s" s="2" r="C37">
        <v>64</v>
      </c>
      <c t="s" s="2" r="D37">
        <v>18</v>
      </c>
      <c t="s" s="2" r="E37">
        <v>26</v>
      </c>
    </row>
    <row r="38">
      <c t="s" s="2" r="A38">
        <v>89</v>
      </c>
      <c t="s" s="2" r="B38">
        <v>41</v>
      </c>
      <c t="s" s="2" r="C38">
        <v>52</v>
      </c>
      <c t="s" s="2" r="D38">
        <v>78</v>
      </c>
      <c t="s" s="2" r="E38">
        <v>53</v>
      </c>
    </row>
    <row r="39">
      <c t="s" s="2" r="A39">
        <v>90</v>
      </c>
      <c t="s" s="2" r="B39">
        <v>41</v>
      </c>
      <c t="s" s="2" r="C39">
        <v>91</v>
      </c>
      <c t="s" s="2" r="D39">
        <v>87</v>
      </c>
      <c t="s" s="2" r="E39">
        <v>87</v>
      </c>
    </row>
    <row r="42">
      <c t="s" s="2" r="A42">
        <v>92</v>
      </c>
    </row>
    <row r="43">
      <c t="s" s="2" r="A43">
        <v>93</v>
      </c>
      <c s="2" r="B43">
        <v>123</v>
      </c>
      <c t="s" s="2" r="C43">
        <v>94</v>
      </c>
      <c t="s" s="2" r="D43">
        <v>95</v>
      </c>
      <c t="s" s="2" r="E43">
        <v>96</v>
      </c>
      <c t="s" s="2" r="F43">
        <v>61</v>
      </c>
      <c t="s" s="2" r="G43">
        <v>68</v>
      </c>
      <c t="s" s="2" r="H43">
        <v>66</v>
      </c>
    </row>
    <row r="44">
      <c t="s" s="2" r="A44">
        <v>97</v>
      </c>
      <c s="2" r="B44">
        <v>114</v>
      </c>
      <c t="s" s="2" r="C44">
        <v>96</v>
      </c>
      <c t="s" s="2" r="D44">
        <v>98</v>
      </c>
      <c t="s" s="2" r="E44">
        <v>99</v>
      </c>
      <c t="s" s="2" r="F44">
        <v>72</v>
      </c>
      <c t="s" s="2" r="G44">
        <v>100</v>
      </c>
      <c t="s" s="2" r="H44">
        <v>51</v>
      </c>
    </row>
    <row r="46">
      <c t="s" s="2" r="A46">
        <v>101</v>
      </c>
    </row>
    <row r="47">
      <c t="s" s="2" r="A47">
        <v>102</v>
      </c>
      <c s="2" r="B47">
        <v>148</v>
      </c>
      <c t="s" s="2" r="C47">
        <v>96</v>
      </c>
      <c t="s" s="2" r="D47">
        <v>103</v>
      </c>
      <c t="s" s="2" r="E47">
        <v>104</v>
      </c>
    </row>
    <row r="49">
      <c t="s" s="2" r="A49">
        <v>105</v>
      </c>
    </row>
    <row r="50">
      <c t="s" s="2" r="A50">
        <v>106</v>
      </c>
      <c s="2" r="B50">
        <v>198</v>
      </c>
      <c t="s" s="2" r="C50">
        <v>107</v>
      </c>
      <c t="s" s="2" r="D50">
        <v>53</v>
      </c>
      <c t="s" s="2" r="E50">
        <v>53</v>
      </c>
    </row>
    <row r="51">
      <c t="s" s="2" r="A51">
        <v>108</v>
      </c>
      <c s="2" r="B51">
        <v>132</v>
      </c>
      <c t="s" s="2" r="C51">
        <v>109</v>
      </c>
      <c t="s" s="2" r="D51">
        <v>110</v>
      </c>
      <c t="s" s="2" r="E51">
        <v>111</v>
      </c>
    </row>
    <row r="54">
      <c t="s" s="2" r="A54">
        <v>112</v>
      </c>
    </row>
    <row r="55">
      <c t="s" s="2" r="A55">
        <v>113</v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>
    <row r="1">
      <c t="str" s="3" r="A1">
        <f>IF(Sheet1!R,"AAAAAFO9nQA=",0)</f>
        <v>#VALUE!:notNumber</v>
      </c>
      <c t="str" s="3" r="B1">
        <f>AND(Sheet1!A1,"AAAAAFO9nQE=")</f>
        <v>#VALUE!:noResult:No valid cells found for operation.</v>
      </c>
      <c t="str" s="3" r="C1">
        <f>AND(Sheet1!B1,"AAAAAFO9nQI=")</f>
        <v>#VALUE!:noResult:No valid cells found for operation.</v>
      </c>
      <c t="str" s="3" r="D1">
        <f>AND(Sheet1!C1,"AAAAAFO9nQM=")</f>
        <v>#VALUE!:noResult:No valid cells found for operation.</v>
      </c>
      <c t="str" s="3" r="E1">
        <f>AND(Sheet1!D1,"AAAAAFO9nQQ=")</f>
        <v>#VALUE!:noResult:No valid cells found for operation.</v>
      </c>
      <c t="str" s="3" r="F1">
        <f>AND(Sheet1!E1,"AAAAAFO9nQU=")</f>
        <v>#VALUE!:noResult:No valid cells found for operation.</v>
      </c>
      <c t="str" s="3" r="G1">
        <f>AND(Sheet1!F1,"AAAAAFO9nQY=")</f>
        <v>#VALUE!:noResult:No valid cells found for operation.</v>
      </c>
      <c t="str" s="3" r="H1">
        <f>AND(Sheet1!G1,"AAAAAFO9nQc=")</f>
        <v>#VALUE!:noResult:No valid cells found for operation.</v>
      </c>
      <c t="str" s="3" r="I1">
        <f>AND(Sheet1!H1,"AAAAAFO9nQg=")</f>
        <v>#VALUE!:noResult:No valid cells found for operation.</v>
      </c>
      <c s="3" r="J1">
        <f>IF(Sheet1!R[1],"AAAAAFO9nQk=",0)</f>
        <v>0</v>
      </c>
      <c t="str" s="3" r="K1">
        <f>AND(Sheet1!A2,"AAAAAFO9nQo=")</f>
        <v>#VALUE!:noResult:No valid cells found for operation.</v>
      </c>
      <c t="str" s="3" r="L1">
        <f>AND(Sheet1!B2,"AAAAAFO9nQs=")</f>
        <v>#VALUE!:noResult:No valid cells found for operation.</v>
      </c>
      <c t="str" s="3" r="M1">
        <f>AND(Sheet1!C2,"AAAAAFO9nQw=")</f>
        <v>#VALUE!:noResult:No valid cells found for operation.</v>
      </c>
      <c t="str" s="3" r="N1">
        <f>AND(Sheet1!D2,"AAAAAFO9nQ0=")</f>
        <v>#VALUE!:noResult:No valid cells found for operation.</v>
      </c>
      <c t="str" s="3" r="O1">
        <f>AND(Sheet1!E2,"AAAAAFO9nQ4=")</f>
        <v>#VALUE!:noResult:No valid cells found for operation.</v>
      </c>
      <c t="str" s="3" r="P1">
        <f>AND(Sheet1!F2,"AAAAAFO9nQ8=")</f>
        <v>#VALUE!:noResult:No valid cells found for operation.</v>
      </c>
      <c t="str" s="3" r="Q1">
        <f>AND(Sheet1!G2,"AAAAAFO9nRA=")</f>
        <v>#VALUE!:noResult:No valid cells found for operation.</v>
      </c>
      <c t="str" s="3" r="R1">
        <f>AND(Sheet1!H2,"AAAAAFO9nRE=")</f>
        <v>#VALUE!:noResult:No valid cells found for operation.</v>
      </c>
      <c s="3" r="S1">
        <f>IF(Sheet1!R[2],"AAAAAFO9nRI=",0)</f>
        <v>0</v>
      </c>
      <c t="str" s="3" r="T1">
        <f>AND(Sheet1!A3,"AAAAAFO9nRM=")</f>
        <v>#VALUE!:noResult:No valid cells found for operation.</v>
      </c>
      <c t="str" s="3" r="U1">
        <f>AND(Sheet1!B3,"AAAAAFO9nRQ=")</f>
        <v>#VALUE!:noResult:No valid cells found for operation.</v>
      </c>
      <c t="str" s="3" r="V1">
        <f>AND(Sheet1!C3,"AAAAAFO9nRU=")</f>
        <v>#VALUE!:noResult:No valid cells found for operation.</v>
      </c>
      <c t="str" s="3" r="W1">
        <f>AND(Sheet1!D3,"AAAAAFO9nRY=")</f>
        <v>#VALUE!:noResult:No valid cells found for operation.</v>
      </c>
      <c t="str" s="3" r="X1">
        <f>AND(Sheet1!E3,"AAAAAFO9nRc=")</f>
        <v>#VALUE!:noResult:No valid cells found for operation.</v>
      </c>
      <c t="str" s="3" r="Y1">
        <f>AND(Sheet1!F3,"AAAAAFO9nRg=")</f>
        <v>#VALUE!:noResult:No valid cells found for operation.</v>
      </c>
      <c t="str" s="3" r="Z1">
        <f>AND(Sheet1!G3,"AAAAAFO9nRk=")</f>
        <v>#VALUE!:noResult:No valid cells found for operation.</v>
      </c>
      <c t="str" s="3" r="AA1">
        <f>AND(Sheet1!H3,"AAAAAFO9nRo=")</f>
        <v>#VALUE!:noResult:No valid cells found for operation.</v>
      </c>
      <c s="3" r="AB1">
        <f>IF(Sheet1!R[3],"AAAAAFO9nRs=",0)</f>
        <v>0</v>
      </c>
      <c t="str" s="3" r="AC1">
        <f>AND(Sheet1!A4,"AAAAAFO9nRw=")</f>
        <v>#VALUE!:noResult:No valid cells found for operation.</v>
      </c>
      <c t="str" s="3" r="AD1">
        <f>AND(Sheet1!B4,"AAAAAFO9nR0=")</f>
        <v>#VALUE!:noResult:No valid cells found for operation.</v>
      </c>
      <c t="str" s="3" r="AE1">
        <f>AND(Sheet1!C4,"AAAAAFO9nR4=")</f>
        <v>#VALUE!:noResult:No valid cells found for operation.</v>
      </c>
      <c t="str" s="3" r="AF1">
        <f>AND(Sheet1!D4,"AAAAAFO9nR8=")</f>
        <v>#VALUE!:noResult:No valid cells found for operation.</v>
      </c>
      <c t="str" s="3" r="AG1">
        <f>AND(Sheet1!E4,"AAAAAFO9nSA=")</f>
        <v>#VALUE!:noResult:No valid cells found for operation.</v>
      </c>
      <c t="str" s="3" r="AH1">
        <f>AND(Sheet1!F4,"AAAAAFO9nSE=")</f>
        <v>#VALUE!:noResult:No valid cells found for operation.</v>
      </c>
      <c t="str" s="3" r="AI1">
        <f>AND(Sheet1!G4,"AAAAAFO9nSI=")</f>
        <v>#VALUE!:noResult:No valid cells found for operation.</v>
      </c>
      <c t="str" s="3" r="AJ1">
        <f>AND(Sheet1!H4,"AAAAAFO9nSM=")</f>
        <v>#VALUE!:noResult:No valid cells found for operation.</v>
      </c>
      <c s="3" r="AK1">
        <f>IF(Sheet1!R[4],"AAAAAFO9nSQ=",0)</f>
        <v>0</v>
      </c>
      <c t="str" s="3" r="AL1">
        <f>AND(Sheet1!A5,"AAAAAFO9nSU=")</f>
        <v>#VALUE!:noResult:No valid cells found for operation.</v>
      </c>
      <c t="b" s="3" r="AM1">
        <f>AND(Sheet1!B5,"AAAAAFO9nSY=")</f>
        <v>1</v>
      </c>
      <c t="str" s="3" r="AN1">
        <f>AND(Sheet1!C5,"AAAAAFO9nSc=")</f>
        <v>#VALUE!:noResult:No valid cells found for operation.</v>
      </c>
      <c t="str" s="3" r="AO1">
        <f>AND(Sheet1!D5,"AAAAAFO9nSg=")</f>
        <v>#VALUE!:noResult:No valid cells found for operation.</v>
      </c>
      <c t="str" s="3" r="AP1">
        <f>AND(Sheet1!E5,"AAAAAFO9nSk=")</f>
        <v>#VALUE!:noResult:No valid cells found for operation.</v>
      </c>
      <c t="str" s="3" r="AQ1">
        <f>AND(Sheet1!F5,"AAAAAFO9nSo=")</f>
        <v>#VALUE!:noResult:No valid cells found for operation.</v>
      </c>
      <c t="str" s="3" r="AR1">
        <f>AND(Sheet1!G5,"AAAAAFO9nSs=")</f>
        <v>#VALUE!:noResult:No valid cells found for operation.</v>
      </c>
      <c t="str" s="3" r="AS1">
        <f>AND(Sheet1!H5,"AAAAAFO9nSw=")</f>
        <v>#VALUE!:noResult:No valid cells found for operation.</v>
      </c>
      <c s="3" r="AT1">
        <f>IF(Sheet1!R[5],"AAAAAFO9nS0=",0)</f>
        <v>0</v>
      </c>
      <c t="str" s="3" r="AU1">
        <f>AND(Sheet1!A6,"AAAAAFO9nS4=")</f>
        <v>#VALUE!:noResult:No valid cells found for operation.</v>
      </c>
      <c t="b" s="3" r="AV1">
        <f>AND(Sheet1!B6,"AAAAAFO9nS8=")</f>
        <v>1</v>
      </c>
      <c t="str" s="3" r="AW1">
        <f>AND(Sheet1!C6,"AAAAAFO9nTA=")</f>
        <v>#VALUE!:noResult:No valid cells found for operation.</v>
      </c>
      <c t="str" s="3" r="AX1">
        <f>AND(Sheet1!D6,"AAAAAFO9nTE=")</f>
        <v>#VALUE!:noResult:No valid cells found for operation.</v>
      </c>
      <c t="str" s="3" r="AY1">
        <f>AND(Sheet1!E6,"AAAAAFO9nTI=")</f>
        <v>#VALUE!:noResult:No valid cells found for operation.</v>
      </c>
      <c t="str" s="3" r="AZ1">
        <f>AND(Sheet1!F6,"AAAAAFO9nTM=")</f>
        <v>#VALUE!:noResult:No valid cells found for operation.</v>
      </c>
      <c t="str" s="3" r="BA1">
        <f>AND(Sheet1!G6,"AAAAAFO9nTQ=")</f>
        <v>#VALUE!:noResult:No valid cells found for operation.</v>
      </c>
      <c t="str" s="3" r="BB1">
        <f>AND(Sheet1!H6,"AAAAAFO9nTU=")</f>
        <v>#VALUE!:noResult:No valid cells found for operation.</v>
      </c>
      <c s="3" r="BC1">
        <f>IF(Sheet1!R[6],"AAAAAFO9nTY=",0)</f>
        <v>0</v>
      </c>
      <c t="str" s="3" r="BD1">
        <f>AND(Sheet1!A7,"AAAAAFO9nTc=")</f>
        <v>#VALUE!:noResult:No valid cells found for operation.</v>
      </c>
      <c t="str" s="3" r="BE1">
        <f>AND(Sheet1!B7,"AAAAAFO9nTg=")</f>
        <v>#VALUE!:noResult:No valid cells found for operation.</v>
      </c>
      <c t="str" s="3" r="BF1">
        <f>AND(Sheet1!C7,"AAAAAFO9nTk=")</f>
        <v>#VALUE!:noResult:No valid cells found for operation.</v>
      </c>
      <c t="str" s="3" r="BG1">
        <f>AND(Sheet1!D7,"AAAAAFO9nTo=")</f>
        <v>#VALUE!:noResult:No valid cells found for operation.</v>
      </c>
      <c t="str" s="3" r="BH1">
        <f>AND(Sheet1!E7,"AAAAAFO9nTs=")</f>
        <v>#VALUE!:noResult:No valid cells found for operation.</v>
      </c>
      <c t="str" s="3" r="BI1">
        <f>AND(Sheet1!F7,"AAAAAFO9nTw=")</f>
        <v>#VALUE!:noResult:No valid cells found for operation.</v>
      </c>
      <c t="str" s="3" r="BJ1">
        <f>AND(Sheet1!G7,"AAAAAFO9nT0=")</f>
        <v>#VALUE!:noResult:No valid cells found for operation.</v>
      </c>
      <c t="str" s="3" r="BK1">
        <f>AND(Sheet1!H7,"AAAAAFO9nT4=")</f>
        <v>#VALUE!:noResult:No valid cells found for operation.</v>
      </c>
      <c s="3" r="BL1">
        <f>IF(Sheet1!R[7],"AAAAAFO9nT8=",0)</f>
        <v>0</v>
      </c>
      <c t="str" s="3" r="BM1">
        <f>AND(Sheet1!A8,"AAAAAFO9nUA=")</f>
        <v>#VALUE!:noResult:No valid cells found for operation.</v>
      </c>
      <c t="str" s="3" r="BN1">
        <f>AND(Sheet1!B8,"AAAAAFO9nUE=")</f>
        <v>#VALUE!:noResult:No valid cells found for operation.</v>
      </c>
      <c t="str" s="3" r="BO1">
        <f>AND(Sheet1!C8,"AAAAAFO9nUI=")</f>
        <v>#VALUE!:noResult:No valid cells found for operation.</v>
      </c>
      <c t="str" s="3" r="BP1">
        <f>AND(Sheet1!D8,"AAAAAFO9nUM=")</f>
        <v>#VALUE!:noResult:No valid cells found for operation.</v>
      </c>
      <c t="str" s="3" r="BQ1">
        <f>AND(Sheet1!E8,"AAAAAFO9nUQ=")</f>
        <v>#VALUE!:noResult:No valid cells found for operation.</v>
      </c>
      <c t="str" s="3" r="BR1">
        <f>AND(Sheet1!F8,"AAAAAFO9nUU=")</f>
        <v>#VALUE!:noResult:No valid cells found for operation.</v>
      </c>
      <c t="str" s="3" r="BS1">
        <f>AND(Sheet1!G8,"AAAAAFO9nUY=")</f>
        <v>#VALUE!:noResult:No valid cells found for operation.</v>
      </c>
      <c t="str" s="3" r="BT1">
        <f>AND(Sheet1!H8,"AAAAAFO9nUc=")</f>
        <v>#VALUE!:noResult:No valid cells found for operation.</v>
      </c>
      <c s="3" r="BU1">
        <f>IF(Sheet1!R[8],"AAAAAFO9nUg=",0)</f>
        <v>0</v>
      </c>
      <c t="str" s="3" r="BV1">
        <f>AND(Sheet1!A9,"AAAAAFO9nUk=")</f>
        <v>#VALUE!:noResult:No valid cells found for operation.</v>
      </c>
      <c t="b" s="3" r="BW1">
        <f>AND(Sheet1!B9,"AAAAAFO9nUo=")</f>
        <v>1</v>
      </c>
      <c t="str" s="3" r="BX1">
        <f>AND(Sheet1!C9,"AAAAAFO9nUs=")</f>
        <v>#VALUE!:noResult:No valid cells found for operation.</v>
      </c>
      <c t="str" s="3" r="BY1">
        <f>AND(Sheet1!D9,"AAAAAFO9nUw=")</f>
        <v>#VALUE!:noResult:No valid cells found for operation.</v>
      </c>
      <c t="str" s="3" r="BZ1">
        <f>AND(Sheet1!E9,"AAAAAFO9nU0=")</f>
        <v>#VALUE!:noResult:No valid cells found for operation.</v>
      </c>
      <c t="str" s="3" r="CA1">
        <f>AND(Sheet1!F9,"AAAAAFO9nU4=")</f>
        <v>#VALUE!:noResult:No valid cells found for operation.</v>
      </c>
      <c t="str" s="3" r="CB1">
        <f>AND(Sheet1!G9,"AAAAAFO9nU8=")</f>
        <v>#VALUE!:noResult:No valid cells found for operation.</v>
      </c>
      <c t="str" s="3" r="CC1">
        <f>AND(Sheet1!H9,"AAAAAFO9nVA=")</f>
        <v>#VALUE!:noResult:No valid cells found for operation.</v>
      </c>
      <c s="3" r="CD1">
        <f>IF(Sheet1!R[9],"AAAAAFO9nVE=",0)</f>
        <v>0</v>
      </c>
      <c t="str" s="3" r="CE1">
        <f>AND(Sheet1!A10,"AAAAAFO9nVI=")</f>
        <v>#VALUE!:noResult:No valid cells found for operation.</v>
      </c>
      <c t="b" s="3" r="CF1">
        <f>AND(Sheet1!B10,"AAAAAFO9nVM=")</f>
        <v>1</v>
      </c>
      <c t="str" s="3" r="CG1">
        <f>AND(Sheet1!C10,"AAAAAFO9nVQ=")</f>
        <v>#VALUE!:noResult:No valid cells found for operation.</v>
      </c>
      <c t="str" s="3" r="CH1">
        <f>AND(Sheet1!D10,"AAAAAFO9nVU=")</f>
        <v>#VALUE!:noResult:No valid cells found for operation.</v>
      </c>
      <c t="str" s="3" r="CI1">
        <f>AND(Sheet1!E10,"AAAAAFO9nVY=")</f>
        <v>#VALUE!:noResult:No valid cells found for operation.</v>
      </c>
      <c t="str" s="3" r="CJ1">
        <f>AND(Sheet1!F10,"AAAAAFO9nVc=")</f>
        <v>#VALUE!:noResult:No valid cells found for operation.</v>
      </c>
      <c t="str" s="3" r="CK1">
        <f>AND(Sheet1!G10,"AAAAAFO9nVg=")</f>
        <v>#VALUE!:noResult:No valid cells found for operation.</v>
      </c>
      <c t="str" s="3" r="CL1">
        <f>AND(Sheet1!H10,"AAAAAFO9nVk=")</f>
        <v>#VALUE!:noResult:No valid cells found for operation.</v>
      </c>
      <c s="3" r="CM1">
        <f>IF(Sheet1!R[10],"AAAAAFO9nVo=",0)</f>
        <v>0</v>
      </c>
      <c t="str" s="3" r="CN1">
        <f>AND(Sheet1!A11,"AAAAAFO9nVs=")</f>
        <v>#VALUE!:noResult:No valid cells found for operation.</v>
      </c>
      <c t="b" s="3" r="CO1">
        <f>AND(Sheet1!B11,"AAAAAFO9nVw=")</f>
        <v>1</v>
      </c>
      <c t="str" s="3" r="CP1">
        <f>AND(Sheet1!C11,"AAAAAFO9nV0=")</f>
        <v>#VALUE!:noResult:No valid cells found for operation.</v>
      </c>
      <c t="str" s="3" r="CQ1">
        <f>AND(Sheet1!D11,"AAAAAFO9nV4=")</f>
        <v>#VALUE!:noResult:No valid cells found for operation.</v>
      </c>
      <c t="str" s="3" r="CR1">
        <f>AND(Sheet1!E11,"AAAAAFO9nV8=")</f>
        <v>#VALUE!:noResult:No valid cells found for operation.</v>
      </c>
      <c t="str" s="3" r="CS1">
        <f>AND(Sheet1!F11,"AAAAAFO9nWA=")</f>
        <v>#VALUE!:noResult:No valid cells found for operation.</v>
      </c>
      <c t="str" s="3" r="CT1">
        <f>AND(Sheet1!G11,"AAAAAFO9nWE=")</f>
        <v>#VALUE!:noResult:No valid cells found for operation.</v>
      </c>
      <c t="str" s="3" r="CU1">
        <f>AND(Sheet1!H11,"AAAAAFO9nWI=")</f>
        <v>#VALUE!:noResult:No valid cells found for operation.</v>
      </c>
      <c s="3" r="CV1">
        <f>IF(Sheet1!R[11],"AAAAAFO9nWM=",0)</f>
        <v>0</v>
      </c>
      <c t="str" s="3" r="CW1">
        <f>AND(Sheet1!A12,"AAAAAFO9nWQ=")</f>
        <v>#VALUE!:noResult:No valid cells found for operation.</v>
      </c>
      <c t="b" s="3" r="CX1">
        <f>AND(Sheet1!B12,"AAAAAFO9nWU=")</f>
        <v>1</v>
      </c>
      <c t="str" s="3" r="CY1">
        <f>AND(Sheet1!C12,"AAAAAFO9nWY=")</f>
        <v>#VALUE!:noResult:No valid cells found for operation.</v>
      </c>
      <c t="str" s="3" r="CZ1">
        <f>AND(Sheet1!D12,"AAAAAFO9nWc=")</f>
        <v>#VALUE!:noResult:No valid cells found for operation.</v>
      </c>
      <c t="str" s="3" r="DA1">
        <f>AND(Sheet1!E12,"AAAAAFO9nWg=")</f>
        <v>#VALUE!:noResult:No valid cells found for operation.</v>
      </c>
      <c t="str" s="3" r="DB1">
        <f>AND(Sheet1!F12,"AAAAAFO9nWk=")</f>
        <v>#VALUE!:noResult:No valid cells found for operation.</v>
      </c>
      <c t="str" s="3" r="DC1">
        <f>AND(Sheet1!G12,"AAAAAFO9nWo=")</f>
        <v>#VALUE!:noResult:No valid cells found for operation.</v>
      </c>
      <c t="str" s="3" r="DD1">
        <f>AND(Sheet1!H12,"AAAAAFO9nWs=")</f>
        <v>#VALUE!:noResult:No valid cells found for operation.</v>
      </c>
      <c s="3" r="DE1">
        <f>IF(Sheet1!R[12],"AAAAAFO9nWw=",0)</f>
        <v>0</v>
      </c>
      <c t="str" s="3" r="DF1">
        <f>AND(Sheet1!A13,"AAAAAFO9nW0=")</f>
        <v>#VALUE!:noResult:No valid cells found for operation.</v>
      </c>
      <c t="b" s="3" r="DG1">
        <f>AND(Sheet1!B13,"AAAAAFO9nW4=")</f>
        <v>1</v>
      </c>
      <c t="str" s="3" r="DH1">
        <f>AND(Sheet1!C13,"AAAAAFO9nW8=")</f>
        <v>#VALUE!:noResult:No valid cells found for operation.</v>
      </c>
      <c t="str" s="3" r="DI1">
        <f>AND(Sheet1!D13,"AAAAAFO9nXA=")</f>
        <v>#VALUE!:noResult:No valid cells found for operation.</v>
      </c>
      <c t="str" s="3" r="DJ1">
        <f>AND(Sheet1!E13,"AAAAAFO9nXE=")</f>
        <v>#VALUE!:noResult:No valid cells found for operation.</v>
      </c>
      <c t="str" s="3" r="DK1">
        <f>AND(Sheet1!F13,"AAAAAFO9nXI=")</f>
        <v>#VALUE!:noResult:No valid cells found for operation.</v>
      </c>
      <c t="str" s="3" r="DL1">
        <f>AND(Sheet1!G13,"AAAAAFO9nXM=")</f>
        <v>#VALUE!:noResult:No valid cells found for operation.</v>
      </c>
      <c t="str" s="3" r="DM1">
        <f>AND(Sheet1!H13,"AAAAAFO9nXQ=")</f>
        <v>#VALUE!:noResult:No valid cells found for operation.</v>
      </c>
      <c s="3" r="DN1">
        <f>IF(Sheet1!R[13],"AAAAAFO9nXU=",0)</f>
        <v>0</v>
      </c>
      <c t="str" s="3" r="DO1">
        <f>AND(Sheet1!A14,"AAAAAFO9nXY=")</f>
        <v>#VALUE!:noResult:No valid cells found for operation.</v>
      </c>
      <c t="b" s="3" r="DP1">
        <f>AND(Sheet1!B14,"AAAAAFO9nXc=")</f>
        <v>1</v>
      </c>
      <c t="str" s="3" r="DQ1">
        <f>AND(Sheet1!C14,"AAAAAFO9nXg=")</f>
        <v>#VALUE!:noResult:No valid cells found for operation.</v>
      </c>
      <c t="str" s="3" r="DR1">
        <f>AND(Sheet1!D14,"AAAAAFO9nXk=")</f>
        <v>#VALUE!:noResult:No valid cells found for operation.</v>
      </c>
      <c t="str" s="3" r="DS1">
        <f>AND(Sheet1!E14,"AAAAAFO9nXo=")</f>
        <v>#VALUE!:noResult:No valid cells found for operation.</v>
      </c>
      <c t="str" s="3" r="DT1">
        <f>AND(Sheet1!F14,"AAAAAFO9nXs=")</f>
        <v>#VALUE!:noResult:No valid cells found for operation.</v>
      </c>
      <c t="str" s="3" r="DU1">
        <f>AND(Sheet1!G14,"AAAAAFO9nXw=")</f>
        <v>#VALUE!:noResult:No valid cells found for operation.</v>
      </c>
      <c t="str" s="3" r="DV1">
        <f>AND(Sheet1!H14,"AAAAAFO9nX0=")</f>
        <v>#VALUE!:noResult:No valid cells found for operation.</v>
      </c>
      <c s="3" r="DW1">
        <f>IF(Sheet1!R[14],"AAAAAFO9nX4=",0)</f>
        <v>0</v>
      </c>
      <c t="str" s="3" r="DX1">
        <f>AND(Sheet1!A15,"AAAAAFO9nX8=")</f>
        <v>#VALUE!:noResult:No valid cells found for operation.</v>
      </c>
      <c t="str" s="3" r="DY1">
        <f>AND(Sheet1!B15,"AAAAAFO9nYA=")</f>
        <v>#VALUE!:noResult:No valid cells found for operation.</v>
      </c>
      <c t="str" s="3" r="DZ1">
        <f>AND(Sheet1!C15,"AAAAAFO9nYE=")</f>
        <v>#VALUE!:noResult:No valid cells found for operation.</v>
      </c>
      <c t="str" s="3" r="EA1">
        <f>AND(Sheet1!D15,"AAAAAFO9nYI=")</f>
        <v>#VALUE!:noResult:No valid cells found for operation.</v>
      </c>
      <c t="str" s="3" r="EB1">
        <f>AND(Sheet1!E15,"AAAAAFO9nYM=")</f>
        <v>#VALUE!:noResult:No valid cells found for operation.</v>
      </c>
      <c t="str" s="3" r="EC1">
        <f>AND(Sheet1!F15,"AAAAAFO9nYQ=")</f>
        <v>#VALUE!:noResult:No valid cells found for operation.</v>
      </c>
      <c t="str" s="3" r="ED1">
        <f>AND(Sheet1!G15,"AAAAAFO9nYU=")</f>
        <v>#VALUE!:noResult:No valid cells found for operation.</v>
      </c>
      <c t="str" s="3" r="EE1">
        <f>AND(Sheet1!H15,"AAAAAFO9nYY=")</f>
        <v>#VALUE!:noResult:No valid cells found for operation.</v>
      </c>
      <c s="3" r="EF1">
        <f>IF(Sheet1!R[15],"AAAAAFO9nYc=",0)</f>
        <v>0</v>
      </c>
      <c t="str" s="3" r="EG1">
        <f>AND(Sheet1!A16,"AAAAAFO9nYg=")</f>
        <v>#VALUE!:noResult:No valid cells found for operation.</v>
      </c>
      <c t="str" s="3" r="EH1">
        <f>AND(Sheet1!B16,"AAAAAFO9nYk=")</f>
        <v>#VALUE!:noResult:No valid cells found for operation.</v>
      </c>
      <c t="str" s="3" r="EI1">
        <f>AND(Sheet1!C16,"AAAAAFO9nYo=")</f>
        <v>#VALUE!:noResult:No valid cells found for operation.</v>
      </c>
      <c t="str" s="3" r="EJ1">
        <f>AND(Sheet1!D16,"AAAAAFO9nYs=")</f>
        <v>#VALUE!:noResult:No valid cells found for operation.</v>
      </c>
      <c t="str" s="3" r="EK1">
        <f>AND(Sheet1!E16,"AAAAAFO9nYw=")</f>
        <v>#VALUE!:noResult:No valid cells found for operation.</v>
      </c>
      <c t="str" s="3" r="EL1">
        <f>AND(Sheet1!F16,"AAAAAFO9nY0=")</f>
        <v>#VALUE!:noResult:No valid cells found for operation.</v>
      </c>
      <c t="str" s="3" r="EM1">
        <f>AND(Sheet1!G16,"AAAAAFO9nY4=")</f>
        <v>#VALUE!:noResult:No valid cells found for operation.</v>
      </c>
      <c t="str" s="3" r="EN1">
        <f>AND(Sheet1!H16,"AAAAAFO9nY8=")</f>
        <v>#VALUE!:noResult:No valid cells found for operation.</v>
      </c>
      <c s="3" r="EO1">
        <f>IF(Sheet1!R[16],"AAAAAFO9nZA=",0)</f>
        <v>0</v>
      </c>
      <c t="str" s="3" r="EP1">
        <f>AND(Sheet1!A17,"AAAAAFO9nZE=")</f>
        <v>#VALUE!:noResult:No valid cells found for operation.</v>
      </c>
      <c t="str" s="3" r="EQ1">
        <f>AND(Sheet1!B17,"AAAAAFO9nZI=")</f>
        <v>#VALUE!:noResult:No valid cells found for operation.</v>
      </c>
      <c t="str" s="3" r="ER1">
        <f>AND(Sheet1!C17,"AAAAAFO9nZM=")</f>
        <v>#VALUE!:noResult:No valid cells found for operation.</v>
      </c>
      <c t="str" s="3" r="ES1">
        <f>AND(Sheet1!D17,"AAAAAFO9nZQ=")</f>
        <v>#VALUE!:noResult:No valid cells found for operation.</v>
      </c>
      <c t="str" s="3" r="ET1">
        <f>AND(Sheet1!E17,"AAAAAFO9nZU=")</f>
        <v>#VALUE!:noResult:No valid cells found for operation.</v>
      </c>
      <c t="str" s="3" r="EU1">
        <f>AND(Sheet1!F17,"AAAAAFO9nZY=")</f>
        <v>#VALUE!:noResult:No valid cells found for operation.</v>
      </c>
      <c t="str" s="3" r="EV1">
        <f>AND(Sheet1!G17,"AAAAAFO9nZc=")</f>
        <v>#VALUE!:noResult:No valid cells found for operation.</v>
      </c>
      <c t="str" s="3" r="EW1">
        <f>AND(Sheet1!H17,"AAAAAFO9nZg=")</f>
        <v>#VALUE!:noResult:No valid cells found for operation.</v>
      </c>
      <c s="3" r="EX1">
        <f>IF(Sheet1!R[17],"AAAAAFO9nZk=",0)</f>
        <v>0</v>
      </c>
      <c t="str" s="3" r="EY1">
        <f>AND(Sheet1!A18,"AAAAAFO9nZo=")</f>
        <v>#VALUE!:noResult:No valid cells found for operation.</v>
      </c>
      <c t="b" s="3" r="EZ1">
        <f>AND(Sheet1!B18,"AAAAAFO9nZs=")</f>
        <v>1</v>
      </c>
      <c t="str" s="3" r="FA1">
        <f>AND(Sheet1!C18,"AAAAAFO9nZw=")</f>
        <v>#VALUE!:noResult:No valid cells found for operation.</v>
      </c>
      <c t="str" s="3" r="FB1">
        <f>AND(Sheet1!D18,"AAAAAFO9nZ0=")</f>
        <v>#VALUE!:noResult:No valid cells found for operation.</v>
      </c>
      <c t="str" s="3" r="FC1">
        <f>AND(Sheet1!E18,"AAAAAFO9nZ4=")</f>
        <v>#VALUE!:noResult:No valid cells found for operation.</v>
      </c>
      <c t="str" s="3" r="FD1">
        <f>AND(Sheet1!F18,"AAAAAFO9nZ8=")</f>
        <v>#VALUE!:noResult:No valid cells found for operation.</v>
      </c>
      <c t="str" s="3" r="FE1">
        <f>AND(Sheet1!G18,"AAAAAFO9naA=")</f>
        <v>#VALUE!:noResult:No valid cells found for operation.</v>
      </c>
      <c t="str" s="3" r="FF1">
        <f>AND(Sheet1!H18,"AAAAAFO9naE=")</f>
        <v>#VALUE!:noResult:No valid cells found for operation.</v>
      </c>
      <c s="3" r="FG1">
        <f>IF(Sheet1!R[18],"AAAAAFO9naI=",0)</f>
        <v>0</v>
      </c>
      <c t="str" s="3" r="FH1">
        <f>AND(Sheet1!A19,"AAAAAFO9naM=")</f>
        <v>#VALUE!:noResult:No valid cells found for operation.</v>
      </c>
      <c t="b" s="3" r="FI1">
        <f>AND(Sheet1!B19,"AAAAAFO9naQ=")</f>
        <v>1</v>
      </c>
      <c t="str" s="3" r="FJ1">
        <f>AND(Sheet1!C19,"AAAAAFO9naU=")</f>
        <v>#VALUE!:noResult:No valid cells found for operation.</v>
      </c>
      <c t="str" s="3" r="FK1">
        <f>AND(Sheet1!D19,"AAAAAFO9naY=")</f>
        <v>#VALUE!:noResult:No valid cells found for operation.</v>
      </c>
      <c t="str" s="3" r="FL1">
        <f>AND(Sheet1!E19,"AAAAAFO9nac=")</f>
        <v>#VALUE!:noResult:No valid cells found for operation.</v>
      </c>
      <c t="str" s="3" r="FM1">
        <f>AND(Sheet1!F19,"AAAAAFO9nag=")</f>
        <v>#VALUE!:noResult:No valid cells found for operation.</v>
      </c>
      <c t="str" s="3" r="FN1">
        <f>AND(Sheet1!G19,"AAAAAFO9nak=")</f>
        <v>#VALUE!:noResult:No valid cells found for operation.</v>
      </c>
      <c t="str" s="3" r="FO1">
        <f>AND(Sheet1!H19,"AAAAAFO9nao=")</f>
        <v>#VALUE!:noResult:No valid cells found for operation.</v>
      </c>
      <c s="3" r="FP1">
        <f>IF(Sheet1!R[19],"AAAAAFO9nas=",0)</f>
        <v>0</v>
      </c>
      <c t="str" s="3" r="FQ1">
        <f>AND(Sheet1!A20,"AAAAAFO9naw=")</f>
        <v>#VALUE!:noResult:No valid cells found for operation.</v>
      </c>
      <c t="str" s="3" r="FR1">
        <f>AND(Sheet1!B20,"AAAAAFO9na0=")</f>
        <v>#VALUE!:noResult:No valid cells found for operation.</v>
      </c>
      <c t="str" s="3" r="FS1">
        <f>AND(Sheet1!C20,"AAAAAFO9na4=")</f>
        <v>#VALUE!:noResult:No valid cells found for operation.</v>
      </c>
      <c t="str" s="3" r="FT1">
        <f>AND(Sheet1!D20,"AAAAAFO9na8=")</f>
        <v>#VALUE!:noResult:No valid cells found for operation.</v>
      </c>
      <c t="str" s="3" r="FU1">
        <f>AND(Sheet1!E20,"AAAAAFO9nbA=")</f>
        <v>#VALUE!:noResult:No valid cells found for operation.</v>
      </c>
      <c t="str" s="3" r="FV1">
        <f>AND(Sheet1!F20,"AAAAAFO9nbE=")</f>
        <v>#VALUE!:noResult:No valid cells found for operation.</v>
      </c>
      <c t="str" s="3" r="FW1">
        <f>AND(Sheet1!G20,"AAAAAFO9nbI=")</f>
        <v>#VALUE!:noResult:No valid cells found for operation.</v>
      </c>
      <c t="str" s="3" r="FX1">
        <f>AND(Sheet1!H20,"AAAAAFO9nbM=")</f>
        <v>#VALUE!:noResult:No valid cells found for operation.</v>
      </c>
      <c s="3" r="FY1">
        <f>IF(Sheet1!R[20],"AAAAAFO9nbQ=",0)</f>
        <v>0</v>
      </c>
      <c t="str" s="3" r="FZ1">
        <f>AND(Sheet1!A21,"AAAAAFO9nbU=")</f>
        <v>#VALUE!:noResult:No valid cells found for operation.</v>
      </c>
      <c t="b" s="3" r="GA1">
        <f>AND(Sheet1!B21,"AAAAAFO9nbY=")</f>
        <v>1</v>
      </c>
      <c t="str" s="3" r="GB1">
        <f>AND(Sheet1!C21,"AAAAAFO9nbc=")</f>
        <v>#VALUE!:noResult:No valid cells found for operation.</v>
      </c>
      <c t="str" s="3" r="GC1">
        <f>AND(Sheet1!D21,"AAAAAFO9nbg=")</f>
        <v>#VALUE!:noResult:No valid cells found for operation.</v>
      </c>
      <c t="str" s="3" r="GD1">
        <f>AND(Sheet1!E21,"AAAAAFO9nbk=")</f>
        <v>#VALUE!:noResult:No valid cells found for operation.</v>
      </c>
      <c t="str" s="3" r="GE1">
        <f>AND(Sheet1!F21,"AAAAAFO9nbo=")</f>
        <v>#VALUE!:noResult:No valid cells found for operation.</v>
      </c>
      <c t="str" s="3" r="GF1">
        <f>AND(Sheet1!G21,"AAAAAFO9nbs=")</f>
        <v>#VALUE!:noResult:No valid cells found for operation.</v>
      </c>
      <c t="str" s="3" r="GG1">
        <f>AND(Sheet1!H21,"AAAAAFO9nbw=")</f>
        <v>#VALUE!:noResult:No valid cells found for operation.</v>
      </c>
      <c s="3" r="GH1">
        <f>IF(Sheet1!R[21],"AAAAAFO9nb0=",0)</f>
        <v>0</v>
      </c>
      <c t="str" s="3" r="GI1">
        <f>AND(Sheet1!A22,"AAAAAFO9nb4=")</f>
        <v>#VALUE!:noResult:No valid cells found for operation.</v>
      </c>
      <c t="str" s="3" r="GJ1">
        <f>AND(Sheet1!B22,"AAAAAFO9nb8=")</f>
        <v>#VALUE!:noResult:No valid cells found for operation.</v>
      </c>
      <c t="str" s="3" r="GK1">
        <f>AND(Sheet1!C22,"AAAAAFO9ncA=")</f>
        <v>#VALUE!:noResult:No valid cells found for operation.</v>
      </c>
      <c t="str" s="3" r="GL1">
        <f>AND(Sheet1!D22,"AAAAAFO9ncE=")</f>
        <v>#VALUE!:noResult:No valid cells found for operation.</v>
      </c>
      <c t="str" s="3" r="GM1">
        <f>AND(Sheet1!E22,"AAAAAFO9ncI=")</f>
        <v>#VALUE!:noResult:No valid cells found for operation.</v>
      </c>
      <c t="str" s="3" r="GN1">
        <f>AND(Sheet1!F22,"AAAAAFO9ncM=")</f>
        <v>#VALUE!:noResult:No valid cells found for operation.</v>
      </c>
      <c t="str" s="3" r="GO1">
        <f>AND(Sheet1!G22,"AAAAAFO9ncQ=")</f>
        <v>#VALUE!:noResult:No valid cells found for operation.</v>
      </c>
      <c t="str" s="3" r="GP1">
        <f>AND(Sheet1!H22,"AAAAAFO9ncU=")</f>
        <v>#VALUE!:noResult:No valid cells found for operation.</v>
      </c>
      <c s="3" r="GQ1">
        <f>IF(Sheet1!R[22],"AAAAAFO9ncY=",0)</f>
        <v>0</v>
      </c>
      <c t="str" s="3" r="GR1">
        <f>AND(Sheet1!A23,"AAAAAFO9ncc=")</f>
        <v>#VALUE!:noResult:No valid cells found for operation.</v>
      </c>
      <c t="str" s="3" r="GS1">
        <f>AND(Sheet1!B23,"AAAAAFO9ncg=")</f>
        <v>#VALUE!:noResult:No valid cells found for operation.</v>
      </c>
      <c t="str" s="3" r="GT1">
        <f>AND(Sheet1!C23,"AAAAAFO9nck=")</f>
        <v>#VALUE!:noResult:No valid cells found for operation.</v>
      </c>
      <c t="str" s="3" r="GU1">
        <f>AND(Sheet1!D23,"AAAAAFO9nco=")</f>
        <v>#VALUE!:noResult:No valid cells found for operation.</v>
      </c>
      <c t="str" s="3" r="GV1">
        <f>AND(Sheet1!E23,"AAAAAFO9ncs=")</f>
        <v>#VALUE!:noResult:No valid cells found for operation.</v>
      </c>
      <c t="str" s="3" r="GW1">
        <f>AND(Sheet1!F23,"AAAAAFO9ncw=")</f>
        <v>#VALUE!:noResult:No valid cells found for operation.</v>
      </c>
      <c t="str" s="3" r="GX1">
        <f>AND(Sheet1!G23,"AAAAAFO9nc0=")</f>
        <v>#VALUE!:noResult:No valid cells found for operation.</v>
      </c>
      <c t="str" s="3" r="GY1">
        <f>AND(Sheet1!H23,"AAAAAFO9nc4=")</f>
        <v>#VALUE!:noResult:No valid cells found for operation.</v>
      </c>
      <c s="3" r="GZ1">
        <f>IF(Sheet1!R[23],"AAAAAFO9nc8=",0)</f>
        <v>0</v>
      </c>
      <c t="str" s="3" r="HA1">
        <f>AND(Sheet1!A24,"AAAAAFO9ndA=")</f>
        <v>#VALUE!:noResult:No valid cells found for operation.</v>
      </c>
      <c t="b" s="3" r="HB1">
        <f>AND(Sheet1!B24,"AAAAAFO9ndE=")</f>
        <v>1</v>
      </c>
      <c t="str" s="3" r="HC1">
        <f>AND(Sheet1!C24,"AAAAAFO9ndI=")</f>
        <v>#VALUE!:noResult:No valid cells found for operation.</v>
      </c>
      <c t="str" s="3" r="HD1">
        <f>AND(Sheet1!D24,"AAAAAFO9ndM=")</f>
        <v>#VALUE!:noResult:No valid cells found for operation.</v>
      </c>
      <c t="str" s="3" r="HE1">
        <f>AND(Sheet1!E24,"AAAAAFO9ndQ=")</f>
        <v>#VALUE!:noResult:No valid cells found for operation.</v>
      </c>
      <c t="str" s="3" r="HF1">
        <f>AND(Sheet1!F24,"AAAAAFO9ndU=")</f>
        <v>#VALUE!:noResult:No valid cells found for operation.</v>
      </c>
      <c t="str" s="3" r="HG1">
        <f>AND(Sheet1!G24,"AAAAAFO9ndY=")</f>
        <v>#VALUE!:noResult:No valid cells found for operation.</v>
      </c>
      <c t="str" s="3" r="HH1">
        <f>AND(Sheet1!H24,"AAAAAFO9ndc=")</f>
        <v>#VALUE!:noResult:No valid cells found for operation.</v>
      </c>
      <c s="3" r="HI1">
        <f>IF(Sheet1!R[24],"AAAAAFO9ndg=",0)</f>
        <v>0</v>
      </c>
      <c t="str" s="3" r="HJ1">
        <f>AND(Sheet1!A25,"AAAAAFO9ndk=")</f>
        <v>#VALUE!:noResult:No valid cells found for operation.</v>
      </c>
      <c t="b" s="3" r="HK1">
        <f>AND(Sheet1!B25,"AAAAAFO9ndo=")</f>
        <v>1</v>
      </c>
      <c t="str" s="3" r="HL1">
        <f>AND(Sheet1!C25,"AAAAAFO9nds=")</f>
        <v>#VALUE!:noResult:No valid cells found for operation.</v>
      </c>
      <c t="str" s="3" r="HM1">
        <f>AND(Sheet1!D25,"AAAAAFO9ndw=")</f>
        <v>#VALUE!:noResult:No valid cells found for operation.</v>
      </c>
      <c t="str" s="3" r="HN1">
        <f>AND(Sheet1!E25,"AAAAAFO9nd0=")</f>
        <v>#VALUE!:noResult:No valid cells found for operation.</v>
      </c>
      <c t="str" s="3" r="HO1">
        <f>AND(Sheet1!F25,"AAAAAFO9nd4=")</f>
        <v>#VALUE!:noResult:No valid cells found for operation.</v>
      </c>
      <c t="str" s="3" r="HP1">
        <f>AND(Sheet1!G25,"AAAAAFO9nd8=")</f>
        <v>#VALUE!:noResult:No valid cells found for operation.</v>
      </c>
      <c t="str" s="3" r="HQ1">
        <f>AND(Sheet1!H25,"AAAAAFO9neA=")</f>
        <v>#VALUE!:noResult:No valid cells found for operation.</v>
      </c>
      <c s="3" r="HR1">
        <f>IF(Sheet1!R[25],"AAAAAFO9neE=",0)</f>
        <v>0</v>
      </c>
      <c t="str" s="3" r="HS1">
        <f>AND(Sheet1!A26,"AAAAAFO9neI=")</f>
        <v>#VALUE!:noResult:No valid cells found for operation.</v>
      </c>
      <c t="b" s="3" r="HT1">
        <f>AND(Sheet1!B26,"AAAAAFO9neM=")</f>
        <v>1</v>
      </c>
      <c t="str" s="3" r="HU1">
        <f>AND(Sheet1!C26,"AAAAAFO9neQ=")</f>
        <v>#VALUE!:noResult:No valid cells found for operation.</v>
      </c>
      <c t="str" s="3" r="HV1">
        <f>AND(Sheet1!D26,"AAAAAFO9neU=")</f>
        <v>#VALUE!:noResult:No valid cells found for operation.</v>
      </c>
      <c t="str" s="3" r="HW1">
        <f>AND(Sheet1!E26,"AAAAAFO9neY=")</f>
        <v>#VALUE!:noResult:No valid cells found for operation.</v>
      </c>
      <c t="str" s="3" r="HX1">
        <f>AND(Sheet1!F26,"AAAAAFO9nec=")</f>
        <v>#VALUE!:noResult:No valid cells found for operation.</v>
      </c>
      <c t="str" s="3" r="HY1">
        <f>AND(Sheet1!G26,"AAAAAFO9neg=")</f>
        <v>#VALUE!:noResult:No valid cells found for operation.</v>
      </c>
      <c t="str" s="3" r="HZ1">
        <f>AND(Sheet1!H26,"AAAAAFO9nek=")</f>
        <v>#VALUE!:noResult:No valid cells found for operation.</v>
      </c>
      <c s="3" r="IA1">
        <f>IF(Sheet1!R[26],"AAAAAFO9neo=",0)</f>
        <v>0</v>
      </c>
      <c t="str" s="3" r="IB1">
        <f>AND(Sheet1!A27,"AAAAAFO9nes=")</f>
        <v>#VALUE!:noResult:No valid cells found for operation.</v>
      </c>
      <c t="b" s="3" r="IC1">
        <f>AND(Sheet1!B27,"AAAAAFO9new=")</f>
        <v>1</v>
      </c>
      <c t="str" s="3" r="ID1">
        <f>AND(Sheet1!C27,"AAAAAFO9ne0=")</f>
        <v>#VALUE!:noResult:No valid cells found for operation.</v>
      </c>
      <c t="str" s="3" r="IE1">
        <f>AND(Sheet1!D27,"AAAAAFO9ne4=")</f>
        <v>#VALUE!:noResult:No valid cells found for operation.</v>
      </c>
      <c t="str" s="3" r="IF1">
        <f>AND(Sheet1!E27,"AAAAAFO9ne8=")</f>
        <v>#VALUE!:noResult:No valid cells found for operation.</v>
      </c>
      <c t="str" s="3" r="IG1">
        <f>AND(Sheet1!F27,"AAAAAFO9nfA=")</f>
        <v>#VALUE!:noResult:No valid cells found for operation.</v>
      </c>
      <c t="str" s="3" r="IH1">
        <f>AND(Sheet1!G27,"AAAAAFO9nfE=")</f>
        <v>#VALUE!:noResult:No valid cells found for operation.</v>
      </c>
      <c t="str" s="3" r="II1">
        <f>AND(Sheet1!H27,"AAAAAFO9nfI=")</f>
        <v>#VALUE!:noResult:No valid cells found for operation.</v>
      </c>
      <c s="3" r="IJ1">
        <f>IF(Sheet1!R[27],"AAAAAFO9nfM=",0)</f>
        <v>0</v>
      </c>
      <c t="str" s="3" r="IK1">
        <f>AND(Sheet1!A28,"AAAAAFO9nfQ=")</f>
        <v>#VALUE!:noResult:No valid cells found for operation.</v>
      </c>
      <c t="str" s="3" r="IL1">
        <f>AND(Sheet1!B28,"AAAAAFO9nfU=")</f>
        <v>#VALUE!:noResult:No valid cells found for operation.</v>
      </c>
      <c t="str" s="3" r="IM1">
        <f>AND(Sheet1!C28,"AAAAAFO9nfY=")</f>
        <v>#VALUE!:noResult:No valid cells found for operation.</v>
      </c>
      <c t="str" s="3" r="IN1">
        <f>AND(Sheet1!D28,"AAAAAFO9nfc=")</f>
        <v>#VALUE!:noResult:No valid cells found for operation.</v>
      </c>
      <c t="str" s="3" r="IO1">
        <f>AND(Sheet1!E28,"AAAAAFO9nfg=")</f>
        <v>#VALUE!:noResult:No valid cells found for operation.</v>
      </c>
      <c t="str" s="3" r="IP1">
        <f>AND(Sheet1!F28,"AAAAAFO9nfk=")</f>
        <v>#VALUE!:noResult:No valid cells found for operation.</v>
      </c>
      <c t="str" s="3" r="IQ1">
        <f>AND(Sheet1!G28,"AAAAAFO9nfo=")</f>
        <v>#VALUE!:noResult:No valid cells found for operation.</v>
      </c>
      <c t="str" s="3" r="IR1">
        <f>AND(Sheet1!H28,"AAAAAFO9nfs=")</f>
        <v>#VALUE!:noResult:No valid cells found for operation.</v>
      </c>
      <c s="3" r="IS1">
        <f>IF(Sheet1!R[28],"AAAAAFO9nfw=",0)</f>
        <v>0</v>
      </c>
      <c t="str" s="3" r="IT1">
        <f>AND(Sheet1!A29,"AAAAAFO9nf0=")</f>
        <v>#VALUE!:noResult:No valid cells found for operation.</v>
      </c>
      <c t="str" s="3" r="IU1">
        <f>AND(Sheet1!B29,"AAAAAFO9nf4=")</f>
        <v>#VALUE!:noResult:No valid cells found for operation.</v>
      </c>
      <c t="str" s="3" r="IV1">
        <f>AND(Sheet1!C29,"AAAAAFO9nf8=")</f>
        <v>#VALUE!:noResult:No valid cells found for operation.</v>
      </c>
    </row>
    <row r="2">
      <c t="str" s="3" r="A2">
        <f>AND(Sheet1!D29,"AAAAAH+/bwA=")</f>
        <v>#VALUE!:noResult:No valid cells found for operation.</v>
      </c>
      <c t="str" s="3" r="B2">
        <f>AND(Sheet1!E29,"AAAAAH+/bwE=")</f>
        <v>#VALUE!:noResult:No valid cells found for operation.</v>
      </c>
      <c t="str" s="3" r="C2">
        <f>AND(Sheet1!F29,"AAAAAH+/bwI=")</f>
        <v>#VALUE!:noResult:No valid cells found for operation.</v>
      </c>
      <c t="str" s="3" r="D2">
        <f>AND(Sheet1!G29,"AAAAAH+/bwM=")</f>
        <v>#VALUE!:noResult:No valid cells found for operation.</v>
      </c>
      <c t="str" s="3" r="E2">
        <f>AND(Sheet1!H29,"AAAAAH+/bwQ=")</f>
        <v>#VALUE!:noResult:No valid cells found for operation.</v>
      </c>
      <c t="str" s="3" r="F2">
        <f>IF(Sheet1!R[28],"AAAAAH+/bwU=",0)</f>
        <v>#VALUE!:notNumber</v>
      </c>
      <c t="str" s="3" r="G2">
        <f>AND(Sheet1!A30,"AAAAAH+/bwY=")</f>
        <v>#VALUE!:noResult:No valid cells found for operation.</v>
      </c>
      <c t="b" s="3" r="H2">
        <f>AND(Sheet1!B30,"AAAAAH+/bwc=")</f>
        <v>1</v>
      </c>
      <c t="str" s="3" r="I2">
        <f>AND(Sheet1!C30,"AAAAAH+/bwg=")</f>
        <v>#VALUE!:noResult:No valid cells found for operation.</v>
      </c>
      <c t="str" s="3" r="J2">
        <f>AND(Sheet1!D30,"AAAAAH+/bwk=")</f>
        <v>#VALUE!:noResult:No valid cells found for operation.</v>
      </c>
      <c t="str" s="3" r="K2">
        <f>AND(Sheet1!E30,"AAAAAH+/bwo=")</f>
        <v>#VALUE!:noResult:No valid cells found for operation.</v>
      </c>
      <c t="str" s="3" r="L2">
        <f>AND(Sheet1!F30,"AAAAAH+/bws=")</f>
        <v>#VALUE!:noResult:No valid cells found for operation.</v>
      </c>
      <c t="str" s="3" r="M2">
        <f>AND(Sheet1!G30,"AAAAAH+/bww=")</f>
        <v>#VALUE!:noResult:No valid cells found for operation.</v>
      </c>
      <c t="str" s="3" r="N2">
        <f>AND(Sheet1!H30,"AAAAAH+/bw0=")</f>
        <v>#VALUE!:noResult:No valid cells found for operation.</v>
      </c>
      <c s="3" r="O2">
        <f>IF(Sheet1!R[29],"AAAAAH+/bw4=",0)</f>
        <v>0</v>
      </c>
      <c t="str" s="3" r="P2">
        <f>AND(Sheet1!A31,"AAAAAH+/bw8=")</f>
        <v>#VALUE!:noResult:No valid cells found for operation.</v>
      </c>
      <c t="b" s="3" r="Q2">
        <f>AND(Sheet1!B31,"AAAAAH+/bxA=")</f>
        <v>1</v>
      </c>
      <c t="str" s="3" r="R2">
        <f>AND(Sheet1!C31,"AAAAAH+/bxE=")</f>
        <v>#VALUE!:noResult:No valid cells found for operation.</v>
      </c>
      <c t="str" s="3" r="S2">
        <f>AND(Sheet1!D31,"AAAAAH+/bxI=")</f>
        <v>#VALUE!:noResult:No valid cells found for operation.</v>
      </c>
      <c t="str" s="3" r="T2">
        <f>AND(Sheet1!E31,"AAAAAH+/bxM=")</f>
        <v>#VALUE!:noResult:No valid cells found for operation.</v>
      </c>
      <c t="str" s="3" r="U2">
        <f>AND(Sheet1!F31,"AAAAAH+/bxQ=")</f>
        <v>#VALUE!:noResult:No valid cells found for operation.</v>
      </c>
      <c t="str" s="3" r="V2">
        <f>AND(Sheet1!G31,"AAAAAH+/bxU=")</f>
        <v>#VALUE!:noResult:No valid cells found for operation.</v>
      </c>
      <c t="str" s="3" r="W2">
        <f>AND(Sheet1!H31,"AAAAAH+/bxY=")</f>
        <v>#VALUE!:noResult:No valid cells found for operation.</v>
      </c>
      <c s="3" r="X2">
        <f>IF(Sheet1!R[30],"AAAAAH+/bxc=",0)</f>
        <v>0</v>
      </c>
      <c t="str" s="3" r="Y2">
        <f>AND(Sheet1!A32,"AAAAAH+/bxg=")</f>
        <v>#VALUE!:noResult:No valid cells found for operation.</v>
      </c>
      <c t="b" s="3" r="Z2">
        <f>AND(Sheet1!B32,"AAAAAH+/bxk=")</f>
        <v>1</v>
      </c>
      <c t="str" s="3" r="AA2">
        <f>AND(Sheet1!C32,"AAAAAH+/bxo=")</f>
        <v>#VALUE!:noResult:No valid cells found for operation.</v>
      </c>
      <c t="str" s="3" r="AB2">
        <f>AND(Sheet1!D32,"AAAAAH+/bxs=")</f>
        <v>#VALUE!:noResult:No valid cells found for operation.</v>
      </c>
      <c t="str" s="3" r="AC2">
        <f>AND(Sheet1!E32,"AAAAAH+/bxw=")</f>
        <v>#VALUE!:noResult:No valid cells found for operation.</v>
      </c>
      <c t="str" s="3" r="AD2">
        <f>AND(Sheet1!F32,"AAAAAH+/bx0=")</f>
        <v>#VALUE!:noResult:No valid cells found for operation.</v>
      </c>
      <c t="str" s="3" r="AE2">
        <f>AND(Sheet1!G32,"AAAAAH+/bx4=")</f>
        <v>#VALUE!:noResult:No valid cells found for operation.</v>
      </c>
      <c t="str" s="3" r="AF2">
        <f>AND(Sheet1!H32,"AAAAAH+/bx8=")</f>
        <v>#VALUE!:noResult:No valid cells found for operation.</v>
      </c>
      <c s="3" r="AG2">
        <f>IF(Sheet1!R[31],"AAAAAH+/byA=",0)</f>
        <v>0</v>
      </c>
      <c t="str" s="3" r="AH2">
        <f>AND(Sheet1!A33,"AAAAAH+/byE=")</f>
        <v>#VALUE!:noResult:No valid cells found for operation.</v>
      </c>
      <c t="str" s="3" r="AI2">
        <f>AND(Sheet1!B33,"AAAAAH+/byI=")</f>
        <v>#VALUE!:noResult:No valid cells found for operation.</v>
      </c>
      <c t="str" s="3" r="AJ2">
        <f>AND(Sheet1!C33,"AAAAAH+/byM=")</f>
        <v>#VALUE!:noResult:No valid cells found for operation.</v>
      </c>
      <c t="str" s="3" r="AK2">
        <f>AND(Sheet1!D33,"AAAAAH+/byQ=")</f>
        <v>#VALUE!:noResult:No valid cells found for operation.</v>
      </c>
      <c t="str" s="3" r="AL2">
        <f>AND(Sheet1!E33,"AAAAAH+/byU=")</f>
        <v>#VALUE!:noResult:No valid cells found for operation.</v>
      </c>
      <c t="str" s="3" r="AM2">
        <f>AND(Sheet1!F33,"AAAAAH+/byY=")</f>
        <v>#VALUE!:noResult:No valid cells found for operation.</v>
      </c>
      <c t="str" s="3" r="AN2">
        <f>AND(Sheet1!G33,"AAAAAH+/byc=")</f>
        <v>#VALUE!:noResult:No valid cells found for operation.</v>
      </c>
      <c t="str" s="3" r="AO2">
        <f>AND(Sheet1!H33,"AAAAAH+/byg=")</f>
        <v>#VALUE!:noResult:No valid cells found for operation.</v>
      </c>
      <c s="3" r="AP2">
        <f>IF(Sheet1!R[32],"AAAAAH+/byk=",0)</f>
        <v>0</v>
      </c>
      <c t="str" s="3" r="AQ2">
        <f>AND(Sheet1!A34,"AAAAAH+/byo=")</f>
        <v>#VALUE!:noResult:No valid cells found for operation.</v>
      </c>
      <c t="str" s="3" r="AR2">
        <f>AND(Sheet1!B34,"AAAAAH+/bys=")</f>
        <v>#VALUE!:noResult:No valid cells found for operation.</v>
      </c>
      <c t="str" s="3" r="AS2">
        <f>AND(Sheet1!C34,"AAAAAH+/byw=")</f>
        <v>#VALUE!:noResult:No valid cells found for operation.</v>
      </c>
      <c t="str" s="3" r="AT2">
        <f>AND(Sheet1!D34,"AAAAAH+/by0=")</f>
        <v>#VALUE!:noResult:No valid cells found for operation.</v>
      </c>
      <c t="str" s="3" r="AU2">
        <f>AND(Sheet1!E34,"AAAAAH+/by4=")</f>
        <v>#VALUE!:noResult:No valid cells found for operation.</v>
      </c>
      <c t="str" s="3" r="AV2">
        <f>AND(Sheet1!F34,"AAAAAH+/by8=")</f>
        <v>#VALUE!:noResult:No valid cells found for operation.</v>
      </c>
      <c t="str" s="3" r="AW2">
        <f>AND(Sheet1!G34,"AAAAAH+/bzA=")</f>
        <v>#VALUE!:noResult:No valid cells found for operation.</v>
      </c>
      <c t="str" s="3" r="AX2">
        <f>AND(Sheet1!H34,"AAAAAH+/bzE=")</f>
        <v>#VALUE!:noResult:No valid cells found for operation.</v>
      </c>
      <c s="3" r="AY2">
        <f>IF(Sheet1!R[33],"AAAAAH+/bzI=",0)</f>
        <v>0</v>
      </c>
      <c t="str" s="3" r="AZ2">
        <f>AND(Sheet1!A35,"AAAAAH+/bzM=")</f>
        <v>#VALUE!:noResult:No valid cells found for operation.</v>
      </c>
      <c t="b" s="3" r="BA2">
        <f>AND(Sheet1!B35,"AAAAAH+/bzQ=")</f>
        <v>1</v>
      </c>
      <c t="str" s="3" r="BB2">
        <f>AND(Sheet1!C35,"AAAAAH+/bzU=")</f>
        <v>#VALUE!:noResult:No valid cells found for operation.</v>
      </c>
      <c t="str" s="3" r="BC2">
        <f>AND(Sheet1!D35,"AAAAAH+/bzY=")</f>
        <v>#VALUE!:noResult:No valid cells found for operation.</v>
      </c>
      <c t="str" s="3" r="BD2">
        <f>AND(Sheet1!E35,"AAAAAH+/bzc=")</f>
        <v>#VALUE!:noResult:No valid cells found for operation.</v>
      </c>
      <c t="str" s="3" r="BE2">
        <f>AND(Sheet1!F35,"AAAAAH+/bzg=")</f>
        <v>#VALUE!:noResult:No valid cells found for operation.</v>
      </c>
      <c t="str" s="3" r="BF2">
        <f>AND(Sheet1!G35,"AAAAAH+/bzk=")</f>
        <v>#VALUE!:noResult:No valid cells found for operation.</v>
      </c>
      <c t="str" s="3" r="BG2">
        <f>AND(Sheet1!H35,"AAAAAH+/bzo=")</f>
        <v>#VALUE!:noResult:No valid cells found for operation.</v>
      </c>
      <c s="3" r="BH2">
        <f>IF(Sheet1!R[34],"AAAAAH+/bzs=",0)</f>
        <v>0</v>
      </c>
      <c t="str" s="3" r="BI2">
        <f>AND(Sheet1!A36,"AAAAAH+/bzw=")</f>
        <v>#VALUE!:noResult:No valid cells found for operation.</v>
      </c>
      <c t="b" s="3" r="BJ2">
        <f>AND(Sheet1!B36,"AAAAAH+/bz0=")</f>
        <v>1</v>
      </c>
      <c t="str" s="3" r="BK2">
        <f>AND(Sheet1!C36,"AAAAAH+/bz4=")</f>
        <v>#VALUE!:noResult:No valid cells found for operation.</v>
      </c>
      <c t="str" s="3" r="BL2">
        <f>AND(Sheet1!D36,"AAAAAH+/bz8=")</f>
        <v>#VALUE!:noResult:No valid cells found for operation.</v>
      </c>
      <c t="str" s="3" r="BM2">
        <f>AND(Sheet1!E36,"AAAAAH+/b0A=")</f>
        <v>#VALUE!:noResult:No valid cells found for operation.</v>
      </c>
      <c t="str" s="3" r="BN2">
        <f>AND(Sheet1!F36,"AAAAAH+/b0E=")</f>
        <v>#VALUE!:noResult:No valid cells found for operation.</v>
      </c>
      <c t="str" s="3" r="BO2">
        <f>AND(Sheet1!G36,"AAAAAH+/b0I=")</f>
        <v>#VALUE!:noResult:No valid cells found for operation.</v>
      </c>
      <c t="str" s="3" r="BP2">
        <f>AND(Sheet1!H36,"AAAAAH+/b0M=")</f>
        <v>#VALUE!:noResult:No valid cells found for operation.</v>
      </c>
      <c s="3" r="BQ2">
        <f>IF(Sheet1!R[35],"AAAAAH+/b0Q=",0)</f>
        <v>0</v>
      </c>
      <c t="str" s="3" r="BR2">
        <f>AND(Sheet1!A37,"AAAAAH+/b0U=")</f>
        <v>#VALUE!:noResult:No valid cells found for operation.</v>
      </c>
      <c t="b" s="3" r="BS2">
        <f>AND(Sheet1!B37,"AAAAAH+/b0Y=")</f>
        <v>1</v>
      </c>
      <c t="str" s="3" r="BT2">
        <f>AND(Sheet1!C37,"AAAAAH+/b0c=")</f>
        <v>#VALUE!:noResult:No valid cells found for operation.</v>
      </c>
      <c t="str" s="3" r="BU2">
        <f>AND(Sheet1!D37,"AAAAAH+/b0g=")</f>
        <v>#VALUE!:noResult:No valid cells found for operation.</v>
      </c>
      <c t="str" s="3" r="BV2">
        <f>AND(Sheet1!E37,"AAAAAH+/b0k=")</f>
        <v>#VALUE!:noResult:No valid cells found for operation.</v>
      </c>
      <c t="str" s="3" r="BW2">
        <f>AND(Sheet1!F37,"AAAAAH+/b0o=")</f>
        <v>#VALUE!:noResult:No valid cells found for operation.</v>
      </c>
      <c t="str" s="3" r="BX2">
        <f>AND(Sheet1!G37,"AAAAAH+/b0s=")</f>
        <v>#VALUE!:noResult:No valid cells found for operation.</v>
      </c>
      <c t="str" s="3" r="BY2">
        <f>AND(Sheet1!H37,"AAAAAH+/b0w=")</f>
        <v>#VALUE!:noResult:No valid cells found for operation.</v>
      </c>
      <c s="3" r="BZ2">
        <f>IF(Sheet1!R[36],"AAAAAH+/b00=",0)</f>
        <v>0</v>
      </c>
      <c t="str" s="3" r="CA2">
        <f>AND(Sheet1!A38,"AAAAAH+/b04=")</f>
        <v>#VALUE!:noResult:No valid cells found for operation.</v>
      </c>
      <c t="str" s="3" r="CB2">
        <f>AND(Sheet1!B38,"AAAAAH+/b08=")</f>
        <v>#VALUE!:noResult:No valid cells found for operation.</v>
      </c>
      <c t="str" s="3" r="CC2">
        <f>AND(Sheet1!C38,"AAAAAH+/b1A=")</f>
        <v>#VALUE!:noResult:No valid cells found for operation.</v>
      </c>
      <c t="str" s="3" r="CD2">
        <f>AND(Sheet1!D38,"AAAAAH+/b1E=")</f>
        <v>#VALUE!:noResult:No valid cells found for operation.</v>
      </c>
      <c t="str" s="3" r="CE2">
        <f>AND(Sheet1!E38,"AAAAAH+/b1I=")</f>
        <v>#VALUE!:noResult:No valid cells found for operation.</v>
      </c>
      <c t="str" s="3" r="CF2">
        <f>AND(Sheet1!F38,"AAAAAH+/b1M=")</f>
        <v>#VALUE!:noResult:No valid cells found for operation.</v>
      </c>
      <c t="str" s="3" r="CG2">
        <f>AND(Sheet1!G38,"AAAAAH+/b1Q=")</f>
        <v>#VALUE!:noResult:No valid cells found for operation.</v>
      </c>
      <c t="str" s="3" r="CH2">
        <f>AND(Sheet1!H38,"AAAAAH+/b1U=")</f>
        <v>#VALUE!:noResult:No valid cells found for operation.</v>
      </c>
      <c s="3" r="CI2">
        <f>IF(Sheet1!R[37],"AAAAAH+/b1Y=",0)</f>
        <v>0</v>
      </c>
      <c t="str" s="3" r="CJ2">
        <f>AND(Sheet1!A39,"AAAAAH+/b1c=")</f>
        <v>#VALUE!:noResult:No valid cells found for operation.</v>
      </c>
      <c t="str" s="3" r="CK2">
        <f>AND(Sheet1!B39,"AAAAAH+/b1g=")</f>
        <v>#VALUE!:noResult:No valid cells found for operation.</v>
      </c>
      <c t="str" s="3" r="CL2">
        <f>AND(Sheet1!C39,"AAAAAH+/b1k=")</f>
        <v>#VALUE!:noResult:No valid cells found for operation.</v>
      </c>
      <c t="str" s="3" r="CM2">
        <f>AND(Sheet1!D39,"AAAAAH+/b1o=")</f>
        <v>#VALUE!:noResult:No valid cells found for operation.</v>
      </c>
      <c t="str" s="3" r="CN2">
        <f>AND(Sheet1!E39,"AAAAAH+/b1s=")</f>
        <v>#VALUE!:noResult:No valid cells found for operation.</v>
      </c>
      <c t="str" s="3" r="CO2">
        <f>AND(Sheet1!F39,"AAAAAH+/b1w=")</f>
        <v>#VALUE!:noResult:No valid cells found for operation.</v>
      </c>
      <c t="str" s="3" r="CP2">
        <f>AND(Sheet1!G39,"AAAAAH+/b10=")</f>
        <v>#VALUE!:noResult:No valid cells found for operation.</v>
      </c>
      <c t="str" s="3" r="CQ2">
        <f>AND(Sheet1!H39,"AAAAAH+/b14=")</f>
        <v>#VALUE!:noResult:No valid cells found for operation.</v>
      </c>
      <c s="3" r="CR2">
        <f>IF(Sheet1!R[38],"AAAAAH+/b18=",0)</f>
        <v>0</v>
      </c>
      <c t="str" s="3" r="CS2">
        <f>AND(Sheet1!A40,"AAAAAH+/b2A=")</f>
        <v>#VALUE!:noResult:No valid cells found for operation.</v>
      </c>
      <c t="str" s="3" r="CT2">
        <f>AND(Sheet1!B40,"AAAAAH+/b2E=")</f>
        <v>#VALUE!:noResult:No valid cells found for operation.</v>
      </c>
      <c t="str" s="3" r="CU2">
        <f>AND(Sheet1!C40,"AAAAAH+/b2I=")</f>
        <v>#VALUE!:noResult:No valid cells found for operation.</v>
      </c>
      <c t="str" s="3" r="CV2">
        <f>AND(Sheet1!D40,"AAAAAH+/b2M=")</f>
        <v>#VALUE!:noResult:No valid cells found for operation.</v>
      </c>
      <c t="str" s="3" r="CW2">
        <f>AND(Sheet1!E40,"AAAAAH+/b2Q=")</f>
        <v>#VALUE!:noResult:No valid cells found for operation.</v>
      </c>
      <c t="str" s="3" r="CX2">
        <f>AND(Sheet1!F40,"AAAAAH+/b2U=")</f>
        <v>#VALUE!:noResult:No valid cells found for operation.</v>
      </c>
      <c t="str" s="3" r="CY2">
        <f>AND(Sheet1!G40,"AAAAAH+/b2Y=")</f>
        <v>#VALUE!:noResult:No valid cells found for operation.</v>
      </c>
      <c t="str" s="3" r="CZ2">
        <f>AND(Sheet1!H40,"AAAAAH+/b2c=")</f>
        <v>#VALUE!:noResult:No valid cells found for operation.</v>
      </c>
      <c s="3" r="DA2">
        <f>IF(Sheet1!R[39],"AAAAAH+/b2g=",0)</f>
        <v>0</v>
      </c>
      <c t="str" s="3" r="DB2">
        <f>AND(Sheet1!A41,"AAAAAH+/b2k=")</f>
        <v>#VALUE!:noResult:No valid cells found for operation.</v>
      </c>
      <c t="str" s="3" r="DC2">
        <f>AND(Sheet1!B41,"AAAAAH+/b2o=")</f>
        <v>#VALUE!:noResult:No valid cells found for operation.</v>
      </c>
      <c t="str" s="3" r="DD2">
        <f>AND(Sheet1!C41,"AAAAAH+/b2s=")</f>
        <v>#VALUE!:noResult:No valid cells found for operation.</v>
      </c>
      <c t="str" s="3" r="DE2">
        <f>AND(Sheet1!D41,"AAAAAH+/b2w=")</f>
        <v>#VALUE!:noResult:No valid cells found for operation.</v>
      </c>
      <c t="str" s="3" r="DF2">
        <f>AND(Sheet1!E41,"AAAAAH+/b20=")</f>
        <v>#VALUE!:noResult:No valid cells found for operation.</v>
      </c>
      <c t="str" s="3" r="DG2">
        <f>AND(Sheet1!F41,"AAAAAH+/b24=")</f>
        <v>#VALUE!:noResult:No valid cells found for operation.</v>
      </c>
      <c t="str" s="3" r="DH2">
        <f>AND(Sheet1!G41,"AAAAAH+/b28=")</f>
        <v>#VALUE!:noResult:No valid cells found for operation.</v>
      </c>
      <c t="str" s="3" r="DI2">
        <f>AND(Sheet1!H41,"AAAAAH+/b3A=")</f>
        <v>#VALUE!:noResult:No valid cells found for operation.</v>
      </c>
      <c s="3" r="DJ2">
        <f>IF(Sheet1!R[40],"AAAAAH+/b3E=",0)</f>
        <v>0</v>
      </c>
      <c t="str" s="3" r="DK2">
        <f>AND(Sheet1!A42,"AAAAAH+/b3I=")</f>
        <v>#VALUE!:noResult:No valid cells found for operation.</v>
      </c>
      <c t="str" s="3" r="DL2">
        <f>AND(Sheet1!B42,"AAAAAH+/b3M=")</f>
        <v>#VALUE!:noResult:No valid cells found for operation.</v>
      </c>
      <c t="str" s="3" r="DM2">
        <f>AND(Sheet1!C42,"AAAAAH+/b3Q=")</f>
        <v>#VALUE!:noResult:No valid cells found for operation.</v>
      </c>
      <c t="str" s="3" r="DN2">
        <f>AND(Sheet1!D42,"AAAAAH+/b3U=")</f>
        <v>#VALUE!:noResult:No valid cells found for operation.</v>
      </c>
      <c t="str" s="3" r="DO2">
        <f>AND(Sheet1!E42,"AAAAAH+/b3Y=")</f>
        <v>#VALUE!:noResult:No valid cells found for operation.</v>
      </c>
      <c t="str" s="3" r="DP2">
        <f>AND(Sheet1!F42,"AAAAAH+/b3c=")</f>
        <v>#VALUE!:noResult:No valid cells found for operation.</v>
      </c>
      <c t="str" s="3" r="DQ2">
        <f>AND(Sheet1!G42,"AAAAAH+/b3g=")</f>
        <v>#VALUE!:noResult:No valid cells found for operation.</v>
      </c>
      <c t="str" s="3" r="DR2">
        <f>AND(Sheet1!H42,"AAAAAH+/b3k=")</f>
        <v>#VALUE!:noResult:No valid cells found for operation.</v>
      </c>
      <c s="3" r="DS2">
        <f>IF(Sheet1!R[41],"AAAAAH+/b3o=",0)</f>
        <v>0</v>
      </c>
      <c t="str" s="3" r="DT2">
        <f>AND(Sheet1!A43,"AAAAAH+/b3s=")</f>
        <v>#VALUE!:noResult:No valid cells found for operation.</v>
      </c>
      <c t="b" s="3" r="DU2">
        <f>AND(Sheet1!B43,"AAAAAH+/b3w=")</f>
        <v>1</v>
      </c>
      <c t="str" s="3" r="DV2">
        <f>AND(Sheet1!C43,"AAAAAH+/b30=")</f>
        <v>#VALUE!:noResult:No valid cells found for operation.</v>
      </c>
      <c t="str" s="3" r="DW2">
        <f>AND(Sheet1!D43,"AAAAAH+/b34=")</f>
        <v>#VALUE!:noResult:No valid cells found for operation.</v>
      </c>
      <c t="str" s="3" r="DX2">
        <f>AND(Sheet1!E43,"AAAAAH+/b38=")</f>
        <v>#VALUE!:noResult:No valid cells found for operation.</v>
      </c>
      <c t="str" s="3" r="DY2">
        <f>AND(Sheet1!F43,"AAAAAH+/b4A=")</f>
        <v>#VALUE!:noResult:No valid cells found for operation.</v>
      </c>
      <c t="str" s="3" r="DZ2">
        <f>AND(Sheet1!G43,"AAAAAH+/b4E=")</f>
        <v>#VALUE!:noResult:No valid cells found for operation.</v>
      </c>
      <c t="str" s="3" r="EA2">
        <f>AND(Sheet1!H43,"AAAAAH+/b4I=")</f>
        <v>#VALUE!:noResult:No valid cells found for operation.</v>
      </c>
      <c s="3" r="EB2">
        <f>IF(Sheet1!R[42],"AAAAAH+/b4M=",0)</f>
        <v>0</v>
      </c>
      <c t="str" s="3" r="EC2">
        <f>AND(Sheet1!A44,"AAAAAH+/b4Q=")</f>
        <v>#VALUE!:noResult:No valid cells found for operation.</v>
      </c>
      <c t="b" s="3" r="ED2">
        <f>AND(Sheet1!B44,"AAAAAH+/b4U=")</f>
        <v>1</v>
      </c>
      <c t="str" s="3" r="EE2">
        <f>AND(Sheet1!C44,"AAAAAH+/b4Y=")</f>
        <v>#VALUE!:noResult:No valid cells found for operation.</v>
      </c>
      <c t="str" s="3" r="EF2">
        <f>AND(Sheet1!D44,"AAAAAH+/b4c=")</f>
        <v>#VALUE!:noResult:No valid cells found for operation.</v>
      </c>
      <c t="str" s="3" r="EG2">
        <f>AND(Sheet1!E44,"AAAAAH+/b4g=")</f>
        <v>#VALUE!:noResult:No valid cells found for operation.</v>
      </c>
      <c t="str" s="3" r="EH2">
        <f>AND(Sheet1!F44,"AAAAAH+/b4k=")</f>
        <v>#VALUE!:noResult:No valid cells found for operation.</v>
      </c>
      <c t="str" s="3" r="EI2">
        <f>AND(Sheet1!G44,"AAAAAH+/b4o=")</f>
        <v>#VALUE!:noResult:No valid cells found for operation.</v>
      </c>
      <c t="str" s="3" r="EJ2">
        <f>AND(Sheet1!H44,"AAAAAH+/b4s=")</f>
        <v>#VALUE!:noResult:No valid cells found for operation.</v>
      </c>
      <c s="3" r="EK2">
        <f>IF(Sheet1!R[43],"AAAAAH+/b4w=",0)</f>
        <v>0</v>
      </c>
      <c t="str" s="3" r="EL2">
        <f>AND(Sheet1!A45,"AAAAAH+/b40=")</f>
        <v>#VALUE!:noResult:No valid cells found for operation.</v>
      </c>
      <c t="str" s="3" r="EM2">
        <f>AND(Sheet1!B45,"AAAAAH+/b44=")</f>
        <v>#VALUE!:noResult:No valid cells found for operation.</v>
      </c>
      <c t="str" s="3" r="EN2">
        <f>AND(Sheet1!C45,"AAAAAH+/b48=")</f>
        <v>#VALUE!:noResult:No valid cells found for operation.</v>
      </c>
      <c t="str" s="3" r="EO2">
        <f>AND(Sheet1!D45,"AAAAAH+/b5A=")</f>
        <v>#VALUE!:noResult:No valid cells found for operation.</v>
      </c>
      <c t="str" s="3" r="EP2">
        <f>AND(Sheet1!E45,"AAAAAH+/b5E=")</f>
        <v>#VALUE!:noResult:No valid cells found for operation.</v>
      </c>
      <c t="str" s="3" r="EQ2">
        <f>AND(Sheet1!F45,"AAAAAH+/b5I=")</f>
        <v>#VALUE!:noResult:No valid cells found for operation.</v>
      </c>
      <c t="str" s="3" r="ER2">
        <f>AND(Sheet1!G45,"AAAAAH+/b5M=")</f>
        <v>#VALUE!:noResult:No valid cells found for operation.</v>
      </c>
      <c t="str" s="3" r="ES2">
        <f>AND(Sheet1!H45,"AAAAAH+/b5Q=")</f>
        <v>#VALUE!:noResult:No valid cells found for operation.</v>
      </c>
      <c s="3" r="ET2">
        <f>IF(Sheet1!R[44],"AAAAAH+/b5U=",0)</f>
        <v>0</v>
      </c>
      <c t="str" s="3" r="EU2">
        <f>AND(Sheet1!A46,"AAAAAH+/b5Y=")</f>
        <v>#VALUE!:noResult:No valid cells found for operation.</v>
      </c>
      <c t="str" s="3" r="EV2">
        <f>AND(Sheet1!B46,"AAAAAH+/b5c=")</f>
        <v>#VALUE!:noResult:No valid cells found for operation.</v>
      </c>
      <c t="str" s="3" r="EW2">
        <f>AND(Sheet1!C46,"AAAAAH+/b5g=")</f>
        <v>#VALUE!:noResult:No valid cells found for operation.</v>
      </c>
      <c t="str" s="3" r="EX2">
        <f>AND(Sheet1!D46,"AAAAAH+/b5k=")</f>
        <v>#VALUE!:noResult:No valid cells found for operation.</v>
      </c>
      <c t="str" s="3" r="EY2">
        <f>AND(Sheet1!E46,"AAAAAH+/b5o=")</f>
        <v>#VALUE!:noResult:No valid cells found for operation.</v>
      </c>
      <c t="str" s="3" r="EZ2">
        <f>AND(Sheet1!F46,"AAAAAH+/b5s=")</f>
        <v>#VALUE!:noResult:No valid cells found for operation.</v>
      </c>
      <c t="str" s="3" r="FA2">
        <f>AND(Sheet1!G46,"AAAAAH+/b5w=")</f>
        <v>#VALUE!:noResult:No valid cells found for operation.</v>
      </c>
      <c t="str" s="3" r="FB2">
        <f>AND(Sheet1!H46,"AAAAAH+/b50=")</f>
        <v>#VALUE!:noResult:No valid cells found for operation.</v>
      </c>
      <c s="3" r="FC2">
        <f>IF(Sheet1!R[45],"AAAAAH+/b54=",0)</f>
        <v>0</v>
      </c>
      <c t="str" s="3" r="FD2">
        <f>AND(Sheet1!A47,"AAAAAH+/b58=")</f>
        <v>#VALUE!:noResult:No valid cells found for operation.</v>
      </c>
      <c t="b" s="3" r="FE2">
        <f>AND(Sheet1!B47,"AAAAAH+/b6A=")</f>
        <v>1</v>
      </c>
      <c t="str" s="3" r="FF2">
        <f>AND(Sheet1!C47,"AAAAAH+/b6E=")</f>
        <v>#VALUE!:noResult:No valid cells found for operation.</v>
      </c>
      <c t="str" s="3" r="FG2">
        <f>AND(Sheet1!D47,"AAAAAH+/b6I=")</f>
        <v>#VALUE!:noResult:No valid cells found for operation.</v>
      </c>
      <c t="str" s="3" r="FH2">
        <f>AND(Sheet1!E47,"AAAAAH+/b6M=")</f>
        <v>#VALUE!:noResult:No valid cells found for operation.</v>
      </c>
      <c t="str" s="3" r="FI2">
        <f>AND(Sheet1!F47,"AAAAAH+/b6Q=")</f>
        <v>#VALUE!:noResult:No valid cells found for operation.</v>
      </c>
      <c t="str" s="3" r="FJ2">
        <f>AND(Sheet1!G47,"AAAAAH+/b6U=")</f>
        <v>#VALUE!:noResult:No valid cells found for operation.</v>
      </c>
      <c t="str" s="3" r="FK2">
        <f>AND(Sheet1!H47,"AAAAAH+/b6Y=")</f>
        <v>#VALUE!:noResult:No valid cells found for operation.</v>
      </c>
      <c s="3" r="FL2">
        <f>IF(Sheet1!R[46],"AAAAAH+/b6c=",0)</f>
        <v>0</v>
      </c>
      <c t="str" s="3" r="FM2">
        <f>AND(Sheet1!A48,"AAAAAH+/b6g=")</f>
        <v>#VALUE!:noResult:No valid cells found for operation.</v>
      </c>
      <c t="str" s="3" r="FN2">
        <f>AND(Sheet1!B48,"AAAAAH+/b6k=")</f>
        <v>#VALUE!:noResult:No valid cells found for operation.</v>
      </c>
      <c t="str" s="3" r="FO2">
        <f>AND(Sheet1!C48,"AAAAAH+/b6o=")</f>
        <v>#VALUE!:noResult:No valid cells found for operation.</v>
      </c>
      <c t="str" s="3" r="FP2">
        <f>AND(Sheet1!D48,"AAAAAH+/b6s=")</f>
        <v>#VALUE!:noResult:No valid cells found for operation.</v>
      </c>
      <c t="str" s="3" r="FQ2">
        <f>AND(Sheet1!E48,"AAAAAH+/b6w=")</f>
        <v>#VALUE!:noResult:No valid cells found for operation.</v>
      </c>
      <c t="str" s="3" r="FR2">
        <f>AND(Sheet1!F48,"AAAAAH+/b60=")</f>
        <v>#VALUE!:noResult:No valid cells found for operation.</v>
      </c>
      <c t="str" s="3" r="FS2">
        <f>AND(Sheet1!G48,"AAAAAH+/b64=")</f>
        <v>#VALUE!:noResult:No valid cells found for operation.</v>
      </c>
      <c t="str" s="3" r="FT2">
        <f>AND(Sheet1!H48,"AAAAAH+/b68=")</f>
        <v>#VALUE!:noResult:No valid cells found for operation.</v>
      </c>
      <c s="3" r="FU2">
        <f>IF(Sheet1!R[47],"AAAAAH+/b7A=",0)</f>
        <v>0</v>
      </c>
      <c t="str" s="3" r="FV2">
        <f>AND(Sheet1!A49,"AAAAAH+/b7E=")</f>
        <v>#VALUE!:noResult:No valid cells found for operation.</v>
      </c>
      <c t="str" s="3" r="FW2">
        <f>AND(Sheet1!B49,"AAAAAH+/b7I=")</f>
        <v>#VALUE!:noResult:No valid cells found for operation.</v>
      </c>
      <c t="str" s="3" r="FX2">
        <f>AND(Sheet1!C49,"AAAAAH+/b7M=")</f>
        <v>#VALUE!:noResult:No valid cells found for operation.</v>
      </c>
      <c t="str" s="3" r="FY2">
        <f>AND(Sheet1!D49,"AAAAAH+/b7Q=")</f>
        <v>#VALUE!:noResult:No valid cells found for operation.</v>
      </c>
      <c t="str" s="3" r="FZ2">
        <f>AND(Sheet1!E49,"AAAAAH+/b7U=")</f>
        <v>#VALUE!:noResult:No valid cells found for operation.</v>
      </c>
      <c t="str" s="3" r="GA2">
        <f>AND(Sheet1!F49,"AAAAAH+/b7Y=")</f>
        <v>#VALUE!:noResult:No valid cells found for operation.</v>
      </c>
      <c t="str" s="3" r="GB2">
        <f>AND(Sheet1!G49,"AAAAAH+/b7c=")</f>
        <v>#VALUE!:noResult:No valid cells found for operation.</v>
      </c>
      <c t="str" s="3" r="GC2">
        <f>AND(Sheet1!H49,"AAAAAH+/b7g=")</f>
        <v>#VALUE!:noResult:No valid cells found for operation.</v>
      </c>
      <c s="3" r="GD2">
        <f>IF(Sheet1!R[48],"AAAAAH+/b7k=",0)</f>
        <v>0</v>
      </c>
      <c t="str" s="3" r="GE2">
        <f>AND(Sheet1!A50,"AAAAAH+/b7o=")</f>
        <v>#VALUE!:noResult:No valid cells found for operation.</v>
      </c>
      <c t="b" s="3" r="GF2">
        <f>AND(Sheet1!B50,"AAAAAH+/b7s=")</f>
        <v>1</v>
      </c>
      <c t="str" s="3" r="GG2">
        <f>AND(Sheet1!C50,"AAAAAH+/b7w=")</f>
        <v>#VALUE!:noResult:No valid cells found for operation.</v>
      </c>
      <c t="str" s="3" r="GH2">
        <f>AND(Sheet1!D50,"AAAAAH+/b70=")</f>
        <v>#VALUE!:noResult:No valid cells found for operation.</v>
      </c>
      <c t="str" s="3" r="GI2">
        <f>AND(Sheet1!E50,"AAAAAH+/b74=")</f>
        <v>#VALUE!:noResult:No valid cells found for operation.</v>
      </c>
      <c t="str" s="3" r="GJ2">
        <f>AND(Sheet1!F50,"AAAAAH+/b78=")</f>
        <v>#VALUE!:noResult:No valid cells found for operation.</v>
      </c>
      <c t="str" s="3" r="GK2">
        <f>AND(Sheet1!G50,"AAAAAH+/b8A=")</f>
        <v>#VALUE!:noResult:No valid cells found for operation.</v>
      </c>
      <c t="str" s="3" r="GL2">
        <f>AND(Sheet1!H50,"AAAAAH+/b8E=")</f>
        <v>#VALUE!:noResult:No valid cells found for operation.</v>
      </c>
      <c s="3" r="GM2">
        <f>IF(Sheet1!R[49],"AAAAAH+/b8I=",0)</f>
        <v>0</v>
      </c>
      <c t="str" s="3" r="GN2">
        <f>AND(Sheet1!A51,"AAAAAH+/b8M=")</f>
        <v>#VALUE!:noResult:No valid cells found for operation.</v>
      </c>
      <c t="b" s="3" r="GO2">
        <f>AND(Sheet1!B51,"AAAAAH+/b8Q=")</f>
        <v>1</v>
      </c>
      <c t="str" s="3" r="GP2">
        <f>AND(Sheet1!C51,"AAAAAH+/b8U=")</f>
        <v>#VALUE!:noResult:No valid cells found for operation.</v>
      </c>
      <c t="str" s="3" r="GQ2">
        <f>AND(Sheet1!D51,"AAAAAH+/b8Y=")</f>
        <v>#VALUE!:noResult:No valid cells found for operation.</v>
      </c>
      <c t="str" s="3" r="GR2">
        <f>AND(Sheet1!E51,"AAAAAH+/b8c=")</f>
        <v>#VALUE!:noResult:No valid cells found for operation.</v>
      </c>
      <c t="str" s="3" r="GS2">
        <f>AND(Sheet1!F51,"AAAAAH+/b8g=")</f>
        <v>#VALUE!:noResult:No valid cells found for operation.</v>
      </c>
      <c t="str" s="3" r="GT2">
        <f>AND(Sheet1!G51,"AAAAAH+/b8k=")</f>
        <v>#VALUE!:noResult:No valid cells found for operation.</v>
      </c>
      <c t="str" s="3" r="GU2">
        <f>AND(Sheet1!H51,"AAAAAH+/b8o=")</f>
        <v>#VALUE!:noResult:No valid cells found for operation.</v>
      </c>
      <c s="3" r="GV2">
        <f>IF(Sheet1!R[50],"AAAAAH+/b8s=",0)</f>
        <v>0</v>
      </c>
      <c t="str" s="3" r="GW2">
        <f>AND(Sheet1!A52,"AAAAAH+/b8w=")</f>
        <v>#VALUE!:noResult:No valid cells found for operation.</v>
      </c>
      <c s="3" r="GX2">
        <f>IF(Sheet1!R[51],"AAAAAH+/b80=",0)</f>
        <v>0</v>
      </c>
      <c t="str" s="3" r="GY2">
        <f>AND(Sheet1!A53,"AAAAAH+/b84=")</f>
        <v>#VALUE!:noResult:No valid cells found for operation.</v>
      </c>
      <c s="3" r="GZ2">
        <f>IF(Sheet1!R[52],"AAAAAH+/b88=",0)</f>
        <v>0</v>
      </c>
      <c t="str" s="3" r="HA2">
        <f>AND(Sheet1!A54,"AAAAAH+/b9A=")</f>
        <v>#VALUE!:noResult:No valid cells found for operation.</v>
      </c>
      <c s="3" r="HB2">
        <f>IF(Sheet1!R[53],"AAAAAH+/b9E=",0)</f>
        <v>0</v>
      </c>
      <c t="str" s="3" r="HC2">
        <f>AND(Sheet1!A55,"AAAAAH+/b9I=")</f>
        <v>#VALUE!:noResult:No valid cells found for operation.</v>
      </c>
      <c t="str" s="3" r="HD2">
        <f>IF(Sheet1!C[-211],"AAAAAH+/b9M=",0)</f>
        <v>#VALUE!:notNumber</v>
      </c>
      <c t="str" s="3" r="HE2">
        <f>IF(Sheet1!C[-211],"AAAAAH+/b9Q=",0)</f>
        <v>#VALUE!:notNumber</v>
      </c>
      <c s="3" r="HF2">
        <f>IF(Sheet1!C[-211],"AAAAAH+/b9U=",0)</f>
        <v>0</v>
      </c>
      <c t="str" s="3" r="HG2">
        <f>IF(Sheet1!C[-211],"AAAAAH+/b9Y=",0)</f>
        <v>#VALUE!:notNumber</v>
      </c>
      <c s="3" r="HH2">
        <f>IF(Sheet1!C[-211],"AAAAAH+/b9c=",0)</f>
        <v>0</v>
      </c>
      <c s="3" r="HI2">
        <f>IF(Sheet1!C[-211],"AAAAAH+/b9g=",0)</f>
        <v>0</v>
      </c>
      <c t="str" s="3" r="HJ2">
        <f>IF(Sheet1!C[-211],"AAAAAH+/b9k=",0)</f>
        <v>#VALUE!:notNumber</v>
      </c>
      <c s="3" r="HK2">
        <f>IF(Sheet1!C[-211],"AAAAAH+/b9o=",0)</f>
        <v>0</v>
      </c>
      <c s="3" r="HL2">
        <f>IF(Sheet2!R[-1],"AAAAAH+/b9s=",0)</f>
        <v>0</v>
      </c>
      <c t="str" s="3" r="HM2">
        <f>AND(Sheet2!A1,"AAAAAH+/b9w=")</f>
        <v>#VALUE!:noResult:No valid cells found for operation.</v>
      </c>
      <c s="3" r="HN2">
        <f>IF(Sheet2!C[-221],"AAAAAH+/b90=",0)</f>
        <v>0</v>
      </c>
      <c s="3" r="HO2">
        <f>IF(Sheet3!R[-1],"AAAAAH+/b94=",0)</f>
        <v>0</v>
      </c>
      <c t="str" s="3" r="HP2">
        <f>AND(Sheet3!A1,"AAAAAH+/b98=")</f>
        <v>#VALUE!:noResult:No valid cells found for operation.</v>
      </c>
      <c s="3" r="HQ2">
        <f>IF(Sheet3!C[-224],"AAAAAH+/b+A=",0)</f>
        <v>0</v>
      </c>
      <c t="s" s="3" r="HR2">
        <v>114</v>
      </c>
    </row>
  </sheetData>
</worksheet>
</file>